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https://undp-my.sharepoint.com/personal/michael_kaira_undp_org/Documents/Documents/1.Zambia/Health 4 Life Project/"/>
    </mc:Choice>
  </mc:AlternateContent>
  <xr:revisionPtr revIDLastSave="3" documentId="8_{C1016A39-AC1B-47FC-A563-AD022E04EBBA}" xr6:coauthVersionLast="47" xr6:coauthVersionMax="47" xr10:uidLastSave="{2358C1F6-51B3-4A68-A77D-53FA5C9E4C7C}"/>
  <bookViews>
    <workbookView xWindow="-110" yWindow="-110" windowWidth="19420" windowHeight="10300" xr2:uid="{00000000-000D-0000-FFFF-FFFF00000000}"/>
  </bookViews>
  <sheets>
    <sheet name="Summary" sheetId="7" r:id="rId1"/>
    <sheet name="Tab1. Detailed budget " sheetId="1" r:id="rId2"/>
    <sheet name="Budget by PUNO" sheetId="8" r:id="rId3"/>
    <sheet name="Tab2. by reporting class" sheetId="2" r:id="rId4"/>
    <sheet name="Tab3. Workplan" sheetId="6" r:id="rId5"/>
    <sheet name="Sheet2" sheetId="9" r:id="rId6"/>
  </sheets>
  <definedNames>
    <definedName name="_xlnm._FilterDatabase" localSheetId="1" hidden="1">'Tab1. Detailed budget '!$J$1:$J$128</definedName>
    <definedName name="_xlnm.Print_Area" localSheetId="1">'Tab1. Detailed budget '!$B$1:$L$98</definedName>
    <definedName name="_xlnm.Print_Area" localSheetId="3">'Tab2. by reporting class'!#REF!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9" i="7" l="1"/>
  <c r="M6" i="7"/>
  <c r="M7" i="7"/>
  <c r="M8" i="7"/>
  <c r="M9" i="7"/>
  <c r="M10" i="7"/>
  <c r="M11" i="7"/>
  <c r="M12" i="7"/>
  <c r="M13" i="7"/>
  <c r="M14" i="7"/>
  <c r="M15" i="7"/>
  <c r="M16" i="7"/>
  <c r="M17" i="7"/>
  <c r="M18" i="7"/>
  <c r="M5" i="7"/>
  <c r="D28" i="6"/>
  <c r="C28" i="6"/>
  <c r="B28" i="6"/>
  <c r="A28" i="6"/>
  <c r="A27" i="6"/>
  <c r="A26" i="6"/>
  <c r="D25" i="6"/>
  <c r="C25" i="6"/>
  <c r="B25" i="6"/>
  <c r="A25" i="6"/>
  <c r="D24" i="6"/>
  <c r="C24" i="6"/>
  <c r="B24" i="6"/>
  <c r="A24" i="6"/>
  <c r="D23" i="6"/>
  <c r="C23" i="6"/>
  <c r="B23" i="6"/>
  <c r="A23" i="6"/>
  <c r="A22" i="6"/>
  <c r="A21" i="6"/>
  <c r="D20" i="6"/>
  <c r="C20" i="6"/>
  <c r="B20" i="6"/>
  <c r="A20" i="6"/>
  <c r="D19" i="6"/>
  <c r="C19" i="6"/>
  <c r="B19" i="6"/>
  <c r="A19" i="6"/>
  <c r="A18" i="6"/>
  <c r="A16" i="6"/>
  <c r="D15" i="6"/>
  <c r="C15" i="6"/>
  <c r="B15" i="6"/>
  <c r="A15" i="6"/>
  <c r="D14" i="6"/>
  <c r="C14" i="6"/>
  <c r="B14" i="6"/>
  <c r="A14" i="6"/>
  <c r="D13" i="6"/>
  <c r="C13" i="6"/>
  <c r="B13" i="6"/>
  <c r="A13" i="6"/>
  <c r="A12" i="6"/>
  <c r="A11" i="6"/>
  <c r="A6" i="6"/>
  <c r="A5" i="6"/>
  <c r="A4" i="6"/>
  <c r="A3" i="6"/>
  <c r="F21" i="2"/>
  <c r="E21" i="2"/>
  <c r="D21" i="2"/>
  <c r="C21" i="2"/>
  <c r="B21" i="2"/>
  <c r="F20" i="2"/>
  <c r="E20" i="2"/>
  <c r="D20" i="2"/>
  <c r="C20" i="2"/>
  <c r="B20" i="2"/>
  <c r="F19" i="2"/>
  <c r="E19" i="2"/>
  <c r="D19" i="2"/>
  <c r="C19" i="2"/>
  <c r="B19" i="2"/>
  <c r="F18" i="2"/>
  <c r="E18" i="2"/>
  <c r="D18" i="2"/>
  <c r="C18" i="2"/>
  <c r="B18" i="2"/>
  <c r="F17" i="2"/>
  <c r="E17" i="2"/>
  <c r="D17" i="2"/>
  <c r="C17" i="2"/>
  <c r="B17" i="2"/>
  <c r="F16" i="2"/>
  <c r="E16" i="2"/>
  <c r="D16" i="2"/>
  <c r="C16" i="2"/>
  <c r="B16" i="2"/>
  <c r="F15" i="2"/>
  <c r="E15" i="2"/>
  <c r="D15" i="2"/>
  <c r="C15" i="2"/>
  <c r="B15" i="2"/>
  <c r="F14" i="2"/>
  <c r="E14" i="2"/>
  <c r="D14" i="2"/>
  <c r="C14" i="2"/>
  <c r="B14" i="2"/>
  <c r="F13" i="2"/>
  <c r="E13" i="2"/>
  <c r="D13" i="2"/>
  <c r="C13" i="2"/>
  <c r="B13" i="2"/>
  <c r="F12" i="2"/>
  <c r="E12" i="2"/>
  <c r="D12" i="2"/>
  <c r="C12" i="2"/>
  <c r="B12" i="2"/>
  <c r="A6" i="2"/>
  <c r="A5" i="2"/>
  <c r="A4" i="2"/>
  <c r="A3" i="2"/>
  <c r="I61" i="8"/>
  <c r="H61" i="8"/>
  <c r="G61" i="8"/>
  <c r="F61" i="8"/>
  <c r="I60" i="8"/>
  <c r="H60" i="8"/>
  <c r="G60" i="8"/>
  <c r="F60" i="8"/>
  <c r="I59" i="8"/>
  <c r="H59" i="8"/>
  <c r="G59" i="8"/>
  <c r="F59" i="8"/>
  <c r="I47" i="8"/>
  <c r="H47" i="8"/>
  <c r="G47" i="8"/>
  <c r="F47" i="8"/>
  <c r="I46" i="8"/>
  <c r="H46" i="8"/>
  <c r="G46" i="8"/>
  <c r="F46" i="8"/>
  <c r="I45" i="8"/>
  <c r="H45" i="8"/>
  <c r="G45" i="8"/>
  <c r="F45" i="8"/>
  <c r="I23" i="8"/>
  <c r="H23" i="8"/>
  <c r="G23" i="8"/>
  <c r="F23" i="8"/>
  <c r="I22" i="8"/>
  <c r="H22" i="8"/>
  <c r="G22" i="8"/>
  <c r="F22" i="8"/>
  <c r="I21" i="8"/>
  <c r="H21" i="8"/>
  <c r="G21" i="8"/>
  <c r="F21" i="8"/>
  <c r="K97" i="1"/>
  <c r="I97" i="1"/>
  <c r="H97" i="1"/>
  <c r="G97" i="1"/>
  <c r="K96" i="1"/>
  <c r="I96" i="1"/>
  <c r="H96" i="1"/>
  <c r="G96" i="1"/>
  <c r="K95" i="1"/>
  <c r="I95" i="1"/>
  <c r="H95" i="1"/>
  <c r="G95" i="1"/>
  <c r="K93" i="1"/>
  <c r="F93" i="1"/>
  <c r="K92" i="1"/>
  <c r="F92" i="1"/>
  <c r="K91" i="1"/>
  <c r="F91" i="1"/>
  <c r="K90" i="1"/>
  <c r="F90" i="1"/>
  <c r="K89" i="1"/>
  <c r="F89" i="1"/>
  <c r="K88" i="1"/>
  <c r="F88" i="1"/>
  <c r="K87" i="1"/>
  <c r="F87" i="1"/>
  <c r="K86" i="1"/>
  <c r="F86" i="1"/>
  <c r="K85" i="1"/>
  <c r="F85" i="1"/>
  <c r="K84" i="1"/>
  <c r="I84" i="1"/>
  <c r="H84" i="1"/>
  <c r="G84" i="1"/>
  <c r="F84" i="1"/>
  <c r="K83" i="1"/>
  <c r="I83" i="1"/>
  <c r="H83" i="1"/>
  <c r="G83" i="1"/>
  <c r="F83" i="1"/>
  <c r="K82" i="1"/>
  <c r="I82" i="1"/>
  <c r="H82" i="1"/>
  <c r="G82" i="1"/>
  <c r="F82" i="1"/>
  <c r="K81" i="1"/>
  <c r="I81" i="1"/>
  <c r="H81" i="1"/>
  <c r="G81" i="1"/>
  <c r="F81" i="1"/>
  <c r="K79" i="1"/>
  <c r="J79" i="1"/>
  <c r="I79" i="1"/>
  <c r="H79" i="1"/>
  <c r="G79" i="1"/>
  <c r="F79" i="1"/>
  <c r="K78" i="1"/>
  <c r="J78" i="1"/>
  <c r="I78" i="1"/>
  <c r="H78" i="1"/>
  <c r="G78" i="1"/>
  <c r="F78" i="1"/>
  <c r="K77" i="1"/>
  <c r="J77" i="1"/>
  <c r="I77" i="1"/>
  <c r="H77" i="1"/>
  <c r="G77" i="1"/>
  <c r="F77" i="1"/>
  <c r="K76" i="1"/>
  <c r="J76" i="1"/>
  <c r="I76" i="1"/>
  <c r="H76" i="1"/>
  <c r="G76" i="1"/>
  <c r="F76" i="1"/>
  <c r="K75" i="1"/>
  <c r="J75" i="1"/>
  <c r="I75" i="1"/>
  <c r="H75" i="1"/>
  <c r="G75" i="1"/>
  <c r="F75" i="1"/>
  <c r="K73" i="1"/>
  <c r="I73" i="1"/>
  <c r="H73" i="1"/>
  <c r="G73" i="1"/>
  <c r="F73" i="1"/>
  <c r="K72" i="1"/>
  <c r="F72" i="1"/>
  <c r="K71" i="1"/>
  <c r="F71" i="1"/>
  <c r="K70" i="1"/>
  <c r="F70" i="1"/>
  <c r="K69" i="1"/>
  <c r="F69" i="1"/>
  <c r="K68" i="1"/>
  <c r="F68" i="1"/>
  <c r="K67" i="1"/>
  <c r="I67" i="1"/>
  <c r="H67" i="1"/>
  <c r="G67" i="1"/>
  <c r="F67" i="1"/>
  <c r="K66" i="1"/>
  <c r="F66" i="1"/>
  <c r="I63" i="1"/>
  <c r="H63" i="1"/>
  <c r="G63" i="1"/>
  <c r="F63" i="1"/>
  <c r="K62" i="1"/>
  <c r="I62" i="1"/>
  <c r="H62" i="1"/>
  <c r="G62" i="1"/>
  <c r="F62" i="1"/>
  <c r="K59" i="1"/>
  <c r="I59" i="1"/>
  <c r="H59" i="1"/>
  <c r="G59" i="1"/>
  <c r="F59" i="1"/>
  <c r="K57" i="1"/>
  <c r="I57" i="1"/>
  <c r="H57" i="1"/>
  <c r="G57" i="1"/>
  <c r="F57" i="1"/>
  <c r="I56" i="1"/>
  <c r="H56" i="1"/>
  <c r="G56" i="1"/>
  <c r="F56" i="1"/>
  <c r="K52" i="1"/>
  <c r="I52" i="1"/>
  <c r="H52" i="1"/>
  <c r="G52" i="1"/>
  <c r="F52" i="1"/>
  <c r="K49" i="1"/>
  <c r="I49" i="1"/>
  <c r="H49" i="1"/>
  <c r="G49" i="1"/>
  <c r="F49" i="1"/>
  <c r="I47" i="1"/>
  <c r="F47" i="1"/>
  <c r="K45" i="1"/>
  <c r="I45" i="1"/>
  <c r="H45" i="1"/>
  <c r="G45" i="1"/>
  <c r="F45" i="1"/>
  <c r="K40" i="1"/>
  <c r="I40" i="1"/>
  <c r="H40" i="1"/>
  <c r="G40" i="1"/>
  <c r="F40" i="1"/>
  <c r="K39" i="1"/>
  <c r="F39" i="1"/>
  <c r="K38" i="1"/>
  <c r="F38" i="1"/>
  <c r="K31" i="1"/>
  <c r="I31" i="1"/>
  <c r="H31" i="1"/>
  <c r="G31" i="1"/>
  <c r="F31" i="1"/>
  <c r="K28" i="1"/>
  <c r="I28" i="1"/>
  <c r="H28" i="1"/>
  <c r="G28" i="1"/>
  <c r="F28" i="1"/>
  <c r="K24" i="1"/>
  <c r="I24" i="1"/>
  <c r="H24" i="1"/>
  <c r="G24" i="1"/>
  <c r="F24" i="1"/>
  <c r="K20" i="1"/>
  <c r="I20" i="1"/>
  <c r="H20" i="1"/>
  <c r="G20" i="1"/>
  <c r="F20" i="1"/>
  <c r="K16" i="1"/>
  <c r="I16" i="1"/>
  <c r="H16" i="1"/>
  <c r="G16" i="1"/>
  <c r="F16" i="1"/>
  <c r="K15" i="1"/>
  <c r="F15" i="1"/>
  <c r="K11" i="1"/>
  <c r="I11" i="1"/>
  <c r="H11" i="1"/>
  <c r="G11" i="1"/>
  <c r="F11" i="1"/>
  <c r="E73" i="7"/>
  <c r="D73" i="7"/>
  <c r="C73" i="7"/>
  <c r="E72" i="7"/>
  <c r="C72" i="7"/>
  <c r="E71" i="7"/>
  <c r="C71" i="7"/>
  <c r="E70" i="7"/>
  <c r="C70" i="7"/>
  <c r="H63" i="7"/>
  <c r="G63" i="7"/>
  <c r="F63" i="7"/>
  <c r="E63" i="7"/>
  <c r="H62" i="7"/>
  <c r="G62" i="7"/>
  <c r="F62" i="7"/>
  <c r="E62" i="7"/>
  <c r="H61" i="7"/>
  <c r="G61" i="7"/>
  <c r="F61" i="7"/>
  <c r="E61" i="7"/>
  <c r="H56" i="7"/>
  <c r="G56" i="7"/>
  <c r="F56" i="7"/>
  <c r="E56" i="7"/>
  <c r="H37" i="7"/>
  <c r="G37" i="7"/>
  <c r="F37" i="7"/>
  <c r="E37" i="7"/>
  <c r="H36" i="7"/>
  <c r="G36" i="7"/>
  <c r="F36" i="7"/>
  <c r="E36" i="7"/>
  <c r="H35" i="7"/>
  <c r="G35" i="7"/>
  <c r="F35" i="7"/>
  <c r="E35" i="7"/>
  <c r="H22" i="7"/>
  <c r="G22" i="7"/>
  <c r="F22" i="7"/>
  <c r="E22" i="7"/>
  <c r="H21" i="7"/>
  <c r="G21" i="7"/>
  <c r="F21" i="7"/>
  <c r="E21" i="7"/>
  <c r="H20" i="7"/>
  <c r="G20" i="7"/>
  <c r="F20" i="7"/>
  <c r="E20" i="7"/>
</calcChain>
</file>

<file path=xl/sharedStrings.xml><?xml version="1.0" encoding="utf-8"?>
<sst xmlns="http://schemas.openxmlformats.org/spreadsheetml/2006/main" count="633" uniqueCount="186">
  <si>
    <t>UNDP</t>
  </si>
  <si>
    <t>Item line budget*</t>
  </si>
  <si>
    <t>Budgeted Work Plan*</t>
  </si>
  <si>
    <t xml:space="preserve">Detailed description </t>
  </si>
  <si>
    <t>$</t>
  </si>
  <si>
    <t xml:space="preserve">Unit </t>
  </si>
  <si>
    <t>Quantity</t>
  </si>
  <si>
    <t>Total*</t>
  </si>
  <si>
    <t>Year 1</t>
  </si>
  <si>
    <t>Year 2</t>
  </si>
  <si>
    <t>Year 3</t>
  </si>
  <si>
    <t>Responsible Agency</t>
  </si>
  <si>
    <t>Reporting Object class</t>
  </si>
  <si>
    <t>Policy dialogue with parliamentarians, civil society, and other stakeholders to advocate for the bill.</t>
  </si>
  <si>
    <t>Workshop</t>
  </si>
  <si>
    <t>Travel</t>
  </si>
  <si>
    <t>Collaborate with the Ministry of Justice and other relevant authorities to draft and refine the bill.</t>
  </si>
  <si>
    <t>Collaboration</t>
  </si>
  <si>
    <t>Contractual Services</t>
  </si>
  <si>
    <t>Advocate for amendments through collaboration with parliamentarians and civil society.</t>
  </si>
  <si>
    <t>Advocacy</t>
  </si>
  <si>
    <t>Support the Ministry of Local Government and Rural Development in policy revision.</t>
  </si>
  <si>
    <t>Support</t>
  </si>
  <si>
    <t>Supplies</t>
  </si>
  <si>
    <t>Conduct public consultations and campaigns to gather input and build consensus.</t>
  </si>
  <si>
    <t>Collaborate with the Ministry of Finance and National Planning to draft the sin tax policy.</t>
  </si>
  <si>
    <t>Establish a transparent allocation criterion for NCD prevention and control programs.</t>
  </si>
  <si>
    <t>Criterion Dev</t>
  </si>
  <si>
    <t>Develop an implementation and monitoring framework for the sin tax policy.</t>
  </si>
  <si>
    <t>Framework</t>
  </si>
  <si>
    <t>Identify and engage key stakeholders from various sectors (government, food industry, academia).</t>
  </si>
  <si>
    <t>Engagement</t>
  </si>
  <si>
    <t>Covene platforrms to facilitate implementation and monitor of NCDs and Mental Health.</t>
  </si>
  <si>
    <t>Meetings</t>
  </si>
  <si>
    <t>Identify key programmatic areas and form relevant working groups.</t>
  </si>
  <si>
    <t>Identification</t>
  </si>
  <si>
    <t>Recruit and train young people as health champions and peer mentors.</t>
  </si>
  <si>
    <t>Training</t>
  </si>
  <si>
    <t>Organize peer-led workshops and support groups.</t>
  </si>
  <si>
    <t>Workshops</t>
  </si>
  <si>
    <t>Develop creative art and sport activities for youth and prevention of Mental health</t>
  </si>
  <si>
    <t>Creative work</t>
  </si>
  <si>
    <t>Develop and promote telehealth services, online counseling platforms, and mental health apps.</t>
  </si>
  <si>
    <t>Development</t>
  </si>
  <si>
    <t>Subtotal</t>
  </si>
  <si>
    <t>GMS 7%</t>
  </si>
  <si>
    <t>GRAND TOTAL</t>
  </si>
  <si>
    <t>UNICEF</t>
  </si>
  <si>
    <t>Organize community outreach programs to educate the public about the benefits of the Tobacco Control Bill.</t>
  </si>
  <si>
    <t>Program</t>
  </si>
  <si>
    <t>Develop and distribute educational materials on NCD prevention.</t>
  </si>
  <si>
    <t>Materials</t>
  </si>
  <si>
    <t>Create gamified health education apps to engage youth in healthy behaviors.</t>
  </si>
  <si>
    <t>App</t>
  </si>
  <si>
    <t>Monitor and evaluate the effectiveness of digital interventions</t>
  </si>
  <si>
    <t>Monitoring</t>
  </si>
  <si>
    <t>Design and test interventions using behavioral insights.</t>
  </si>
  <si>
    <t>Intervention Design</t>
  </si>
  <si>
    <t>Scale up successful interventions.</t>
  </si>
  <si>
    <t>Scale-up</t>
  </si>
  <si>
    <t>Admin Cost 7%</t>
  </si>
  <si>
    <t>GRAND TOTAL UNICEF</t>
  </si>
  <si>
    <t>WHO</t>
  </si>
  <si>
    <t>Table 1: Detailed Budget by Results</t>
  </si>
  <si>
    <t>Work with the Ministry of Green Economy and Environment, Ministry of Commerce, Trade and Industry, Ministry of Health, and Food Manufacturers.</t>
  </si>
  <si>
    <t>Conduct workshops and consultations to develop the policy.</t>
  </si>
  <si>
    <t>Implement and monitor the standards through regular assessments and compliance checks.</t>
  </si>
  <si>
    <t>Assessment</t>
  </si>
  <si>
    <t>Develop a framework for coordination and collaboration for NCDs and Mental Health.</t>
  </si>
  <si>
    <t>Develop a financing and operational strategy for NCD prevention and control.</t>
  </si>
  <si>
    <t>Strategy</t>
  </si>
  <si>
    <t>Develop and implement a strategy for monitoring and preventing from vested interests of the tobacco, alcohol, and food industries on the working groups.</t>
  </si>
  <si>
    <t>Conduct research to understand behavioral drivers related to tobacco use, alcohol consumption, and unhealthy diets.</t>
  </si>
  <si>
    <t>Research</t>
  </si>
  <si>
    <t>Monitor and evaluate the effectiveness of integrated mental health services</t>
  </si>
  <si>
    <t>Integrate mental health services into existing health care and educational facilities.</t>
  </si>
  <si>
    <t>Integration</t>
  </si>
  <si>
    <t>Provide training and resources to support mental health service delivery.</t>
  </si>
  <si>
    <t>Develop and deliver training programs for healthcare workers.</t>
  </si>
  <si>
    <t>Provide ongoing support and supervision to ensure quality care.</t>
  </si>
  <si>
    <t>Conduct regular assessments to identify training needs and gaps</t>
  </si>
  <si>
    <t>Staff</t>
  </si>
  <si>
    <t>Operations</t>
  </si>
  <si>
    <t>Subtotal WHO</t>
  </si>
  <si>
    <t>Summary</t>
  </si>
  <si>
    <t>Agency</t>
  </si>
  <si>
    <t>Request Support</t>
  </si>
  <si>
    <t>Contribution</t>
  </si>
  <si>
    <t>Total</t>
  </si>
  <si>
    <t>Project Title: Enhancing Youth Health through Governance and Policy for NCD and Mental Health Prevention</t>
  </si>
  <si>
    <t>Implementing Organization: WHO, UNDP, UNICEF</t>
  </si>
  <si>
    <t>Country: Zambia</t>
  </si>
  <si>
    <t>Date submission: 12 July 2024</t>
  </si>
  <si>
    <t>O1</t>
  </si>
  <si>
    <r>
      <rPr>
        <b/>
        <sz val="11"/>
        <color rgb="FF000000"/>
        <rFont val="Calibri"/>
        <charset val="134"/>
        <scheme val="minor"/>
      </rPr>
      <t>Objective 1:</t>
    </r>
    <r>
      <rPr>
        <sz val="11"/>
        <color rgb="FF000000"/>
        <rFont val="Calibri"/>
        <charset val="134"/>
        <scheme val="minor"/>
      </rPr>
      <t xml:space="preserve">  Policies and Laws for NCDs, tobacco control, alcohol misuse, sodium and sugar in processed food regulations and mental health developed by 2027</t>
    </r>
  </si>
  <si>
    <t>EA1</t>
  </si>
  <si>
    <r>
      <rPr>
        <b/>
        <sz val="11"/>
        <color rgb="FF000000"/>
        <rFont val="Calibri"/>
        <charset val="134"/>
        <scheme val="minor"/>
      </rPr>
      <t>Expected Outcome (EO) 1.1:</t>
    </r>
    <r>
      <rPr>
        <sz val="11"/>
        <color rgb="FF000000"/>
        <rFont val="Calibri"/>
        <charset val="134"/>
        <scheme val="minor"/>
      </rPr>
      <t xml:space="preserve"> Strengthened policy environment and taxation for reducing risk factors and improving population health. </t>
    </r>
  </si>
  <si>
    <t>EA1.1</t>
  </si>
  <si>
    <t xml:space="preserve">Output 1.1:  The Tobacco Control Bill is aligned with WHO FCTC and presented in the parliamant, </t>
  </si>
  <si>
    <t>Guidance: 
1. Please leave blank the cell in correspondence to the total by Output, and instead specify the object class in each of the breakdown line. 
2. Even if the whole Output fall into one object class, please repeat it in each row. 
3. Pls use only and solely the provided list in "budget summary by obj class".Do not add any word or description. See example.</t>
  </si>
  <si>
    <t>Policy</t>
  </si>
  <si>
    <t>EA1.2</t>
  </si>
  <si>
    <r>
      <rPr>
        <b/>
        <i/>
        <sz val="11"/>
        <color theme="1"/>
        <rFont val="Calibri"/>
        <charset val="134"/>
        <scheme val="minor"/>
      </rPr>
      <t>Output 1.2:</t>
    </r>
    <r>
      <rPr>
        <sz val="11"/>
        <color theme="1"/>
        <rFont val="Calibri"/>
        <charset val="134"/>
        <scheme val="minor"/>
      </rPr>
      <t xml:space="preserve"> The Alcohol Licensing Act and National Alcohol Policy are amended </t>
    </r>
  </si>
  <si>
    <t>EA1.3</t>
  </si>
  <si>
    <t>Output 1.3:Comprehensive Health tax policy developed and implemented</t>
  </si>
  <si>
    <t>Collaborate with the Ministry of Finance and National Planning to draft the Health tax policy.</t>
  </si>
  <si>
    <t>Develop an implementation and monitoring framework for the health tax policy.</t>
  </si>
  <si>
    <t>EA1.4</t>
  </si>
  <si>
    <t>Output 1.4:  National policy/strategy/standards on sodium and sugar content in processed foods developed and implemented</t>
  </si>
  <si>
    <t>Consultations to develop the policy and standards for sodium and sugar</t>
  </si>
  <si>
    <t>Consultations</t>
  </si>
  <si>
    <t>EO 1.1 Subtotal</t>
  </si>
  <si>
    <t>EA2</t>
  </si>
  <si>
    <r>
      <rPr>
        <b/>
        <sz val="11"/>
        <color rgb="FF000000"/>
        <rFont val="Calibri"/>
        <charset val="134"/>
        <scheme val="minor"/>
      </rPr>
      <t>EO 2:</t>
    </r>
    <r>
      <rPr>
        <sz val="11"/>
        <color rgb="FF000000"/>
        <rFont val="Calibri"/>
        <charset val="134"/>
        <scheme val="minor"/>
      </rPr>
      <t xml:space="preserve"> Transformation of Systems to address NCDs and Mental Health:</t>
    </r>
  </si>
  <si>
    <t>EA2.1</t>
  </si>
  <si>
    <t xml:space="preserve">Output 2.1:NCM established to implement the Health in All Policies Framework
                    </t>
  </si>
  <si>
    <t>Covene platforms to facilitate implementation and monitor of NCDs and Mental Health.</t>
  </si>
  <si>
    <t xml:space="preserve">Monitoring </t>
  </si>
  <si>
    <t>EO 2 Subtotal</t>
  </si>
  <si>
    <r>
      <rPr>
        <b/>
        <sz val="11"/>
        <rFont val="Calibri"/>
        <charset val="134"/>
        <scheme val="minor"/>
      </rPr>
      <t>EO 3: Improved healthty</t>
    </r>
    <r>
      <rPr>
        <b/>
        <sz val="11"/>
        <rFont val="Calibri (Body)"/>
        <charset val="134"/>
      </rPr>
      <t xml:space="preserve"> behaviors to prevent NCDs among youth</t>
    </r>
    <r>
      <rPr>
        <b/>
        <sz val="11"/>
        <rFont val="Calibri"/>
        <charset val="134"/>
        <scheme val="minor"/>
      </rPr>
      <t xml:space="preserve"> (Harmful use of Alcohol and smoking) </t>
    </r>
  </si>
  <si>
    <t>EA3.1</t>
  </si>
  <si>
    <t xml:space="preserve">Output 3.1:  Increased awareness among adolescents and youth in schools, colleges, universities, and communities            </t>
  </si>
  <si>
    <t>EA3.2</t>
  </si>
  <si>
    <t xml:space="preserve">Output 3.2:  Effective interventions designed and tested to change youth behaviors.             </t>
  </si>
  <si>
    <t>EA3</t>
  </si>
  <si>
    <t>EO 3 Subtotal</t>
  </si>
  <si>
    <t>EA34</t>
  </si>
  <si>
    <r>
      <rPr>
        <b/>
        <sz val="11"/>
        <color rgb="FF000000"/>
        <rFont val="Calibri"/>
        <charset val="134"/>
        <scheme val="minor"/>
      </rPr>
      <t>EO 4:</t>
    </r>
    <r>
      <rPr>
        <sz val="11"/>
        <color rgb="FF000000"/>
        <rFont val="Calibri"/>
        <charset val="134"/>
        <scheme val="minor"/>
      </rPr>
      <t xml:space="preserve">  </t>
    </r>
    <r>
      <rPr>
        <i/>
        <sz val="11"/>
        <color rgb="FF000000"/>
        <rFont val="Calibri"/>
        <charset val="134"/>
        <scheme val="minor"/>
      </rPr>
      <t>Increased Institutional capacity and investment in Mental Health Services</t>
    </r>
    <r>
      <rPr>
        <sz val="11"/>
        <color rgb="FF000000"/>
        <rFont val="Calibri"/>
        <charset val="134"/>
        <scheme val="minor"/>
      </rPr>
      <t xml:space="preserve"> for Youth</t>
    </r>
  </si>
  <si>
    <t>EA4.1</t>
  </si>
  <si>
    <t>Output 4.1:  Increased understanding of mental health conditions and importance of seeking help.</t>
  </si>
  <si>
    <t>Recruit and equip young people with knowledge as health champions and peer mentors.</t>
  </si>
  <si>
    <t>Orientation</t>
  </si>
  <si>
    <t>EA4.2</t>
  </si>
  <si>
    <t>Output 4.2:  Increased access to mental health services through digital tools</t>
  </si>
  <si>
    <t>EA4.3</t>
  </si>
  <si>
    <t>Output 4.3:  Expanded access to mental health services in primary health care, schools, youth resource centers, and community centers</t>
  </si>
  <si>
    <t>Provide tools and resources to support mental health service delivery.</t>
  </si>
  <si>
    <t>Tools</t>
  </si>
  <si>
    <t>EA4.4</t>
  </si>
  <si>
    <t>Output 4.4:  Healthcare workers at primary health care level equipped with skills and knowledge in mental health care</t>
  </si>
  <si>
    <t>Develop and deliver mental health capacity building programs for healthcare workers.</t>
  </si>
  <si>
    <t>EA4.5</t>
  </si>
  <si>
    <t>Output 4.5:  
This is further detailed below as follows:</t>
  </si>
  <si>
    <t>EO 1.4 Subtotal</t>
  </si>
  <si>
    <t>Objective 1 Sub-Total</t>
  </si>
  <si>
    <t>Objective 2 Sub-Total</t>
  </si>
  <si>
    <t>Objective 3 Sub-Total</t>
  </si>
  <si>
    <t>Objective 4 Sub-Total</t>
  </si>
  <si>
    <t>Coord</t>
  </si>
  <si>
    <t>Other Project Inputs (including project management, monitoring and evaluation, and other costs that cannot be directly attributed to an Output)</t>
  </si>
  <si>
    <t xml:space="preserve">WHO admin cost </t>
  </si>
  <si>
    <t>Admin Cost</t>
  </si>
  <si>
    <t>UNDP GMS</t>
  </si>
  <si>
    <t>UNICEF Admin Cost</t>
  </si>
  <si>
    <t>Total Project Cost (Requested from H4LF) - A</t>
  </si>
  <si>
    <t xml:space="preserve">Guidance: Please ensure the Total Project Cost values result as the sum of the Objectives Sub-totals. In this regard, particular attention should be given when adding rows for (1 )additional activities and/or (2) for additional item lines under each activities: in inserting new row, please copy formatting and formulas from the existing section of the template. 
</t>
  </si>
  <si>
    <t>Programme support costs for PUNO(s) (7% of the total project cost above) -B</t>
  </si>
  <si>
    <t>TOTAL Project BUDGET - requested from H4LF (total programme costs A + Programme Support Cost B)</t>
  </si>
  <si>
    <t>Sub Total</t>
  </si>
  <si>
    <t>Admin Cost (7%)</t>
  </si>
  <si>
    <t>GMS (7%)</t>
  </si>
  <si>
    <t>SubTotal</t>
  </si>
  <si>
    <t>Admin cost (7%)</t>
  </si>
  <si>
    <t>Blue, yellow, and grey cells are with formulas and should not be altered. Fill ONLY the while cells.</t>
  </si>
  <si>
    <t>ANNEX 2: Table 2 Budget Summary by reporting object class</t>
  </si>
  <si>
    <t>Object Class</t>
  </si>
  <si>
    <t>Approved Budget (US$)</t>
  </si>
  <si>
    <t>Year 1
Org A</t>
  </si>
  <si>
    <t>Year 2
Org A</t>
  </si>
  <si>
    <t>Year 3
Org A</t>
  </si>
  <si>
    <t>% over Programme Cost</t>
  </si>
  <si>
    <t>Staff and other personnel Costs</t>
  </si>
  <si>
    <t>Travel on official business</t>
  </si>
  <si>
    <t>General Operating and Other Direct Costs</t>
  </si>
  <si>
    <t>Equipment, Vehicles and Furniture (including depreciation)</t>
  </si>
  <si>
    <t>Supplies, Commodities and Materials</t>
  </si>
  <si>
    <t>Transfers and Grants to Counterparts</t>
  </si>
  <si>
    <t>Total project cost</t>
  </si>
  <si>
    <t>Programme Support Costs (7% for PUNO(s))</t>
  </si>
  <si>
    <t>Total project budget</t>
  </si>
  <si>
    <t xml:space="preserve">Please do not alter or manually enter any information in this Annex 1. </t>
  </si>
  <si>
    <t>Enhancing Youth Health through Governance and Policy for NCD and Mental Health Prevention </t>
  </si>
  <si>
    <t>Zambia</t>
  </si>
  <si>
    <t>Annex 1: Workplan</t>
  </si>
  <si>
    <t>LOGFRAME</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</si>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</sst>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57">
    <font>
      <sz val="11"/>
      <color theme="1"/>
      <name val="Calibri"/>
      <charset val="134"/>
      <scheme val="minor"/>
    </font>
    <font>
      <b/>
      <sz val="11"/>
      <color rgb="FFFF0000"/>
      <name val="Calibri"/>
      <charset val="134"/>
      <scheme val="minor"/>
    </font>
    <font>
      <b/>
      <sz val="11"/>
      <color rgb="FF0000FF"/>
      <name val="Calibri"/>
      <charset val="134"/>
    </font>
    <font>
      <sz val="12"/>
      <color rgb="FF000000"/>
      <name val="Times New Roman"/>
      <charset val="134"/>
    </font>
    <font>
      <b/>
      <sz val="14"/>
      <color theme="1"/>
      <name val="Calibri"/>
      <charset val="134"/>
      <scheme val="minor"/>
    </font>
    <font>
      <b/>
      <i/>
      <sz val="11"/>
      <color rgb="FFFF0000"/>
      <name val="Calibri"/>
      <charset val="134"/>
      <scheme val="minor"/>
    </font>
    <font>
      <b/>
      <sz val="11"/>
      <name val="Calibri"/>
      <charset val="134"/>
      <scheme val="minor"/>
    </font>
    <font>
      <b/>
      <sz val="11"/>
      <color rgb="FF0070C0"/>
      <name val="Calibri"/>
      <charset val="134"/>
      <scheme val="minor"/>
    </font>
    <font>
      <sz val="11"/>
      <name val="Calibri"/>
      <charset val="134"/>
      <scheme val="minor"/>
    </font>
    <font>
      <b/>
      <sz val="11"/>
      <color rgb="FF006100"/>
      <name val="Calibri"/>
      <charset val="134"/>
      <scheme val="minor"/>
    </font>
    <font>
      <b/>
      <sz val="12"/>
      <color theme="1"/>
      <name val="Calibri"/>
      <charset val="134"/>
      <scheme val="minor"/>
    </font>
    <font>
      <b/>
      <sz val="12"/>
      <name val="Calibri"/>
      <charset val="134"/>
      <scheme val="minor"/>
    </font>
    <font>
      <sz val="11"/>
      <color rgb="FF0070C0"/>
      <name val="Calibri"/>
      <charset val="134"/>
      <scheme val="minor"/>
    </font>
    <font>
      <b/>
      <sz val="12"/>
      <color indexed="8"/>
      <name val="Calibri"/>
      <charset val="134"/>
    </font>
    <font>
      <sz val="15.4"/>
      <color rgb="FF363636"/>
      <name val="Segoe UI Light"/>
      <charset val="134"/>
    </font>
    <font>
      <b/>
      <sz val="11"/>
      <color theme="1"/>
      <name val="Calibri"/>
      <charset val="134"/>
      <scheme val="minor"/>
    </font>
    <font>
      <sz val="12"/>
      <color theme="1"/>
      <name val="Calibri"/>
      <charset val="134"/>
      <scheme val="minor"/>
    </font>
    <font>
      <sz val="11"/>
      <color rgb="FF000000"/>
      <name val="Calibri"/>
      <charset val="134"/>
      <scheme val="minor"/>
    </font>
    <font>
      <b/>
      <i/>
      <sz val="11"/>
      <color theme="1"/>
      <name val="Calibri"/>
      <charset val="134"/>
      <scheme val="minor"/>
    </font>
    <font>
      <sz val="11"/>
      <color theme="1" tint="0.34998626667073579"/>
      <name val="Calibri"/>
      <charset val="134"/>
      <scheme val="minor"/>
    </font>
    <font>
      <i/>
      <sz val="9"/>
      <color rgb="FFFF0000"/>
      <name val="Calibri"/>
      <charset val="134"/>
      <scheme val="minor"/>
    </font>
    <font>
      <i/>
      <sz val="10"/>
      <color rgb="FFFF0000"/>
      <name val="Calibri"/>
      <charset val="134"/>
      <scheme val="minor"/>
    </font>
    <font>
      <i/>
      <sz val="11"/>
      <color rgb="FFFF0000"/>
      <name val="Calibri"/>
      <charset val="134"/>
      <scheme val="minor"/>
    </font>
    <font>
      <b/>
      <sz val="11"/>
      <color rgb="FF3F3F3F"/>
      <name val="Calibri"/>
      <charset val="134"/>
      <scheme val="minor"/>
    </font>
    <font>
      <sz val="11"/>
      <color rgb="FF006100"/>
      <name val="Calibri"/>
      <charset val="134"/>
      <scheme val="minor"/>
    </font>
    <font>
      <sz val="11"/>
      <color rgb="FFFF0000"/>
      <name val="Calibri"/>
      <charset val="134"/>
      <scheme val="minor"/>
    </font>
    <font>
      <sz val="11"/>
      <color theme="1"/>
      <name val="Calibri"/>
      <charset val="134"/>
      <scheme val="minor"/>
    </font>
    <font>
      <b/>
      <sz val="11"/>
      <color rgb="FFFA7D00"/>
      <name val="Calibri"/>
      <charset val="134"/>
      <scheme val="minor"/>
    </font>
    <font>
      <sz val="11"/>
      <color rgb="FF9C6500"/>
      <name val="Calibri"/>
      <charset val="134"/>
      <scheme val="minor"/>
    </font>
    <font>
      <sz val="11"/>
      <color indexed="8"/>
      <name val="Calibri"/>
      <charset val="134"/>
    </font>
    <font>
      <sz val="11"/>
      <color indexed="9"/>
      <name val="Calibri"/>
      <charset val="134"/>
    </font>
    <font>
      <sz val="11"/>
      <color indexed="16"/>
      <name val="Calibri"/>
      <charset val="134"/>
    </font>
    <font>
      <b/>
      <sz val="11"/>
      <color indexed="53"/>
      <name val="Calibri"/>
      <charset val="134"/>
    </font>
    <font>
      <b/>
      <sz val="11"/>
      <color indexed="9"/>
      <name val="Calibri"/>
      <charset val="134"/>
    </font>
    <font>
      <sz val="10"/>
      <name val="Arial"/>
      <charset val="134"/>
    </font>
    <font>
      <b/>
      <sz val="11"/>
      <color indexed="8"/>
      <name val="Calibri"/>
      <charset val="134"/>
    </font>
    <font>
      <sz val="11"/>
      <color indexed="17"/>
      <name val="Calibri"/>
      <charset val="134"/>
    </font>
    <font>
      <b/>
      <sz val="15"/>
      <color indexed="62"/>
      <name val="Calibri"/>
      <charset val="134"/>
    </font>
    <font>
      <b/>
      <sz val="13"/>
      <color indexed="62"/>
      <name val="Calibri"/>
      <charset val="134"/>
    </font>
    <font>
      <b/>
      <sz val="11"/>
      <color indexed="62"/>
      <name val="Calibri"/>
      <charset val="134"/>
    </font>
    <font>
      <sz val="11"/>
      <color indexed="48"/>
      <name val="Calibri"/>
      <charset val="134"/>
    </font>
    <font>
      <sz val="11"/>
      <color indexed="53"/>
      <name val="Calibri"/>
      <charset val="134"/>
    </font>
    <font>
      <sz val="11"/>
      <color indexed="60"/>
      <name val="Calibri"/>
      <charset val="134"/>
    </font>
    <font>
      <b/>
      <sz val="11"/>
      <color indexed="63"/>
      <name val="Calibri"/>
      <charset val="134"/>
    </font>
    <font>
      <b/>
      <sz val="10"/>
      <color indexed="8"/>
      <name val="Arial"/>
      <charset val="134"/>
    </font>
    <font>
      <b/>
      <sz val="10"/>
      <color indexed="39"/>
      <name val="Arial"/>
      <charset val="134"/>
    </font>
    <font>
      <sz val="10"/>
      <color indexed="8"/>
      <name val="Arial"/>
      <charset val="134"/>
    </font>
    <font>
      <b/>
      <sz val="12"/>
      <color indexed="8"/>
      <name val="Arial"/>
      <charset val="134"/>
    </font>
    <font>
      <sz val="10"/>
      <color indexed="39"/>
      <name val="Arial"/>
      <charset val="134"/>
    </font>
    <font>
      <sz val="19"/>
      <color indexed="48"/>
      <name val="Arial"/>
      <charset val="134"/>
    </font>
    <font>
      <sz val="10"/>
      <color indexed="10"/>
      <name val="Arial"/>
      <charset val="134"/>
    </font>
    <font>
      <b/>
      <sz val="18"/>
      <color indexed="62"/>
      <name val="Cambria"/>
      <charset val="134"/>
    </font>
    <font>
      <sz val="11"/>
      <color indexed="10"/>
      <name val="Calibri"/>
      <charset val="134"/>
    </font>
    <font>
      <b/>
      <sz val="11"/>
      <color rgb="FF000000"/>
      <name val="Calibri"/>
      <charset val="134"/>
      <scheme val="minor"/>
    </font>
    <font>
      <b/>
      <sz val="11"/>
      <name val="Calibri (Body)"/>
      <charset val="134"/>
    </font>
    <font>
      <i/>
      <sz val="11"/>
      <color rgb="FF000000"/>
      <name val="Calibri"/>
      <charset val="134"/>
      <scheme val="minor"/>
    </font>
    <font>
      <sz val="11"/>
      <color rgb="FFFF0000"/>
      <name val="Calibri"/>
      <family val="2"/>
      <scheme val="minor"/>
    </font>
  </fonts>
  <fills count="53">
    <fill>
      <patternFill patternType="none"/>
    </fill>
    <fill>
      <patternFill patternType="gray125"/>
    </fill>
    <fill>
      <patternFill patternType="solid">
        <fgColor theme="0" tint="-4.9989318521683403E-2"/>
        <bgColor indexed="64"/>
      </patternFill>
    </fill>
    <fill>
      <patternFill patternType="solid">
        <fgColor theme="8" tint="0.79995117038483843"/>
        <bgColor indexed="64"/>
      </patternFill>
    </fill>
    <fill>
      <patternFill patternType="solid">
        <fgColor rgb="FFF2F2F2"/>
        <bgColor indexed="64"/>
      </patternFill>
    </fill>
    <fill>
      <patternFill patternType="solid">
        <fgColor rgb="FF99CCFF"/>
        <bgColor indexed="64"/>
      </patternFill>
    </fill>
    <fill>
      <patternFill patternType="solid">
        <fgColor rgb="FFFFFFCC"/>
        <bgColor indexed="64"/>
      </patternFill>
    </fill>
    <fill>
      <patternFill patternType="solid">
        <fgColor indexed="44"/>
        <bgColor indexed="64"/>
      </patternFill>
    </fill>
    <fill>
      <patternFill patternType="solid">
        <fgColor theme="0" tint="-0.14996795556505021"/>
        <bgColor indexed="64"/>
      </patternFill>
    </fill>
    <fill>
      <patternFill patternType="solid">
        <fgColor rgb="FFFFFF99"/>
        <bgColor indexed="64"/>
      </patternFill>
    </fill>
    <fill>
      <patternFill patternType="solid">
        <fgColor rgb="FFC6EFCE"/>
        <bgColor indexed="64"/>
      </patternFill>
    </fill>
    <fill>
      <patternFill patternType="solid">
        <fgColor rgb="FFFFEB9C"/>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48"/>
        <bgColor indexed="48"/>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25"/>
        <bgColor indexed="25"/>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23"/>
        <bgColor indexed="23"/>
      </patternFill>
    </fill>
    <fill>
      <patternFill patternType="solid">
        <fgColor indexed="49"/>
        <bgColor indexed="49"/>
      </patternFill>
    </fill>
    <fill>
      <patternFill patternType="solid">
        <fgColor indexed="26"/>
        <bgColor indexed="26"/>
      </patternFill>
    </fill>
    <fill>
      <patternFill patternType="solid">
        <fgColor indexed="47"/>
        <bgColor indexed="47"/>
      </patternFill>
    </fill>
    <fill>
      <patternFill patternType="solid">
        <fgColor indexed="52"/>
        <bgColor indexed="52"/>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2"/>
        <bgColor indexed="42"/>
      </patternFill>
    </fill>
    <fill>
      <patternFill patternType="solid">
        <fgColor indexed="43"/>
        <bgColor indexed="64"/>
      </patternFill>
    </fill>
    <fill>
      <patternFill patternType="solid">
        <fgColor indexed="40"/>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48"/>
        <bgColor indexed="41"/>
      </patternFill>
    </fill>
    <fill>
      <patternFill patternType="solid">
        <fgColor indexed="41"/>
        <bgColor indexed="64"/>
      </patternFill>
    </fill>
    <fill>
      <patternFill patternType="solid">
        <fgColor indexed="54"/>
        <bgColor indexed="64"/>
      </patternFill>
    </fill>
    <fill>
      <patternFill patternType="solid">
        <fgColor indexed="9"/>
        <bgColor indexed="64"/>
      </patternFill>
    </fill>
    <fill>
      <patternFill patternType="solid">
        <fgColor indexed="26"/>
        <bgColor indexed="64"/>
      </patternFill>
    </fill>
    <fill>
      <patternFill patternType="solid">
        <fgColor indexed="15"/>
        <bgColor indexed="64"/>
      </patternFill>
    </fill>
    <fill>
      <patternFill patternType="solid">
        <fgColor rgb="FFFFFF00"/>
        <bgColor indexed="64"/>
      </patternFill>
    </fill>
  </fills>
  <borders count="101">
    <border>
      <left/>
      <right/>
      <top/>
      <bottom/>
      <diagonal/>
    </border>
    <border>
      <left style="medium">
        <color auto="1"/>
      </left>
      <right/>
      <top style="medium">
        <color auto="1"/>
      </top>
      <bottom/>
      <diagonal/>
    </border>
    <border>
      <left/>
      <right style="medium">
        <color auto="1"/>
      </right>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top style="thin">
        <color auto="1"/>
      </top>
      <bottom style="thin">
        <color auto="1"/>
      </bottom>
      <diagonal/>
    </border>
    <border>
      <left style="medium">
        <color auto="1"/>
      </left>
      <right style="thin">
        <color auto="1"/>
      </right>
      <top style="medium">
        <color auto="1"/>
      </top>
      <bottom/>
      <diagonal/>
    </border>
    <border>
      <left style="medium">
        <color auto="1"/>
      </left>
      <right style="medium">
        <color auto="1"/>
      </right>
      <top style="medium">
        <color auto="1"/>
      </top>
      <bottom/>
      <diagonal/>
    </border>
    <border>
      <left style="medium">
        <color auto="1"/>
      </left>
      <right/>
      <top style="thin">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thin">
        <color auto="1"/>
      </top>
      <bottom style="thin">
        <color auto="1"/>
      </bottom>
      <diagonal/>
    </border>
    <border>
      <left/>
      <right/>
      <top style="medium">
        <color auto="1"/>
      </top>
      <bottom/>
      <diagonal/>
    </border>
    <border>
      <left/>
      <right style="medium">
        <color auto="1"/>
      </right>
      <top style="medium">
        <color auto="1"/>
      </top>
      <bottom/>
      <diagonal/>
    </border>
    <border>
      <left/>
      <right style="medium">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medium">
        <color auto="1"/>
      </right>
      <top/>
      <bottom style="thin">
        <color auto="1"/>
      </bottom>
      <diagonal/>
    </border>
    <border>
      <left style="medium">
        <color auto="1"/>
      </left>
      <right/>
      <top style="thin">
        <color rgb="FF7F7F7F"/>
      </top>
      <bottom style="thin">
        <color rgb="FF7F7F7F"/>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medium">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top style="thin">
        <color rgb="FF7F7F7F"/>
      </top>
      <bottom style="medium">
        <color auto="1"/>
      </bottom>
      <diagonal/>
    </border>
    <border>
      <left style="medium">
        <color auto="1"/>
      </left>
      <right style="thin">
        <color auto="1"/>
      </right>
      <top/>
      <bottom style="medium">
        <color auto="1"/>
      </bottom>
      <diagonal/>
    </border>
    <border>
      <left style="thin">
        <color auto="1"/>
      </left>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style="medium">
        <color auto="1"/>
      </right>
      <top style="thin">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medium">
        <color auto="1"/>
      </top>
      <bottom/>
      <diagonal/>
    </border>
    <border>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auto="1"/>
      </right>
      <top/>
      <bottom style="thin">
        <color auto="1"/>
      </bottom>
      <diagonal/>
    </border>
    <border>
      <left/>
      <right/>
      <top/>
      <bottom style="thin">
        <color auto="1"/>
      </bottom>
      <diagonal/>
    </border>
    <border>
      <left style="medium">
        <color auto="1"/>
      </left>
      <right/>
      <top/>
      <bottom style="thin">
        <color auto="1"/>
      </bottom>
      <diagonal/>
    </border>
    <border>
      <left style="thin">
        <color auto="1"/>
      </left>
      <right/>
      <top style="medium">
        <color auto="1"/>
      </top>
      <bottom style="medium">
        <color auto="1"/>
      </bottom>
      <diagonal/>
    </border>
    <border>
      <left style="medium">
        <color auto="1"/>
      </left>
      <right style="medium">
        <color auto="1"/>
      </right>
      <top/>
      <bottom/>
      <diagonal/>
    </border>
    <border>
      <left style="thin">
        <color auto="1"/>
      </left>
      <right/>
      <top style="thin">
        <color auto="1"/>
      </top>
      <bottom/>
      <diagonal/>
    </border>
    <border>
      <left style="thin">
        <color auto="1"/>
      </left>
      <right style="medium">
        <color auto="1"/>
      </right>
      <top style="thin">
        <color auto="1"/>
      </top>
      <bottom/>
      <diagonal/>
    </border>
    <border>
      <left style="medium">
        <color auto="1"/>
      </left>
      <right style="medium">
        <color auto="1"/>
      </right>
      <top style="thin">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right style="thin">
        <color auto="1"/>
      </right>
      <top style="thin">
        <color auto="1"/>
      </top>
      <bottom style="thin">
        <color auto="1"/>
      </bottom>
      <diagonal/>
    </border>
    <border>
      <left/>
      <right style="thin">
        <color rgb="FF3F3F3F"/>
      </right>
      <top style="medium">
        <color auto="1"/>
      </top>
      <bottom style="thin">
        <color auto="1"/>
      </bottom>
      <diagonal/>
    </border>
    <border>
      <left/>
      <right/>
      <top style="thin">
        <color auto="1"/>
      </top>
      <bottom style="thin">
        <color auto="1"/>
      </bottom>
      <diagonal/>
    </border>
    <border>
      <left/>
      <right style="thin">
        <color rgb="FF3F3F3F"/>
      </right>
      <top style="thin">
        <color auto="1"/>
      </top>
      <bottom style="thin">
        <color auto="1"/>
      </bottom>
      <diagonal/>
    </border>
    <border>
      <left/>
      <right/>
      <top style="thin">
        <color auto="1"/>
      </top>
      <bottom style="medium">
        <color auto="1"/>
      </bottom>
      <diagonal/>
    </border>
    <border>
      <left/>
      <right style="thin">
        <color rgb="FF3F3F3F"/>
      </right>
      <top style="thin">
        <color auto="1"/>
      </top>
      <bottom style="medium">
        <color auto="1"/>
      </bottom>
      <diagonal/>
    </border>
    <border>
      <left style="thin">
        <color rgb="FF3F3F3F"/>
      </left>
      <right style="thin">
        <color rgb="FF3F3F3F"/>
      </right>
      <top style="thin">
        <color auto="1"/>
      </top>
      <bottom style="medium">
        <color auto="1"/>
      </bottom>
      <diagonal/>
    </border>
    <border>
      <left style="thin">
        <color rgb="FF3F3F3F"/>
      </left>
      <right style="medium">
        <color auto="1"/>
      </right>
      <top style="medium">
        <color auto="1"/>
      </top>
      <bottom style="thin">
        <color auto="1"/>
      </bottom>
      <diagonal/>
    </border>
    <border>
      <left style="thin">
        <color rgb="FF3F3F3F"/>
      </left>
      <right/>
      <top style="thin">
        <color auto="1"/>
      </top>
      <bottom style="thin">
        <color auto="1"/>
      </bottom>
      <diagonal/>
    </border>
    <border>
      <left style="thin">
        <color rgb="FF3F3F3F"/>
      </left>
      <right style="medium">
        <color auto="1"/>
      </right>
      <top style="thin">
        <color auto="1"/>
      </top>
      <bottom style="thin">
        <color auto="1"/>
      </bottom>
      <diagonal/>
    </border>
    <border>
      <left style="thin">
        <color rgb="FF3F3F3F"/>
      </left>
      <right/>
      <top style="thin">
        <color auto="1"/>
      </top>
      <bottom style="medium">
        <color auto="1"/>
      </bottom>
      <diagonal/>
    </border>
    <border>
      <left style="thin">
        <color rgb="FF3F3F3F"/>
      </left>
      <right style="medium">
        <color auto="1"/>
      </right>
      <top style="thin">
        <color auto="1"/>
      </top>
      <bottom style="medium">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22"/>
      </bottom>
      <diagonal/>
    </border>
    <border>
      <left/>
      <right/>
      <top/>
      <bottom style="medium">
        <color indexed="24"/>
      </bottom>
      <diagonal/>
    </border>
    <border>
      <left/>
      <right/>
      <top/>
      <bottom style="double">
        <color indexed="5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double">
        <color indexed="48"/>
      </bottom>
      <diagonal/>
    </border>
  </borders>
  <cellStyleXfs count="106">
    <xf numFmtId="0" fontId="0" fillId="0" borderId="0"/>
    <xf numFmtId="164" fontId="26" fillId="0" borderId="0" applyFont="0" applyFill="0" applyBorder="0" applyAlignment="0" applyProtection="0"/>
    <xf numFmtId="0" fontId="23" fillId="4" borderId="89" applyNumberFormat="0" applyAlignment="0" applyProtection="0"/>
    <xf numFmtId="0" fontId="27" fillId="4" borderId="88" applyNumberFormat="0" applyAlignment="0" applyProtection="0"/>
    <xf numFmtId="0" fontId="24" fillId="10" borderId="0" applyNumberFormat="0" applyBorder="0" applyAlignment="0" applyProtection="0"/>
    <xf numFmtId="0" fontId="28" fillId="11" borderId="0" applyNumberFormat="0" applyBorder="0" applyAlignment="0" applyProtection="0"/>
    <xf numFmtId="0" fontId="26" fillId="12" borderId="0" applyNumberFormat="0" applyBorder="0" applyAlignment="0" applyProtection="0"/>
    <xf numFmtId="0" fontId="26" fillId="13"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30" fillId="16"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30" fillId="20"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29" fillId="22" borderId="0" applyNumberFormat="0" applyBorder="0" applyAlignment="0" applyProtection="0"/>
    <xf numFmtId="0" fontId="29" fillId="23" borderId="0" applyNumberFormat="0" applyBorder="0" applyAlignment="0" applyProtection="0"/>
    <xf numFmtId="0" fontId="30" fillId="24"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29" fillId="23" borderId="0" applyNumberFormat="0" applyBorder="0" applyAlignment="0" applyProtection="0"/>
    <xf numFmtId="0" fontId="29" fillId="24" borderId="0" applyNumberFormat="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30" fillId="15"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29" fillId="27" borderId="0" applyNumberFormat="0" applyBorder="0" applyAlignment="0" applyProtection="0"/>
    <xf numFmtId="0" fontId="29" fillId="19"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1" fillId="19" borderId="0" applyNumberFormat="0" applyBorder="0" applyAlignment="0" applyProtection="0"/>
    <xf numFmtId="0" fontId="32" fillId="30" borderId="90" applyNumberFormat="0" applyAlignment="0" applyProtection="0"/>
    <xf numFmtId="0" fontId="33" fillId="20" borderId="91" applyNumberFormat="0" applyAlignment="0" applyProtection="0"/>
    <xf numFmtId="164" fontId="34" fillId="0" borderId="0" applyFont="0" applyFill="0" applyBorder="0" applyAlignment="0" applyProtection="0"/>
    <xf numFmtId="0" fontId="35" fillId="31" borderId="0" applyNumberFormat="0" applyBorder="0" applyAlignment="0" applyProtection="0"/>
    <xf numFmtId="0" fontId="35" fillId="32" borderId="0" applyNumberFormat="0" applyBorder="0" applyAlignment="0" applyProtection="0"/>
    <xf numFmtId="0" fontId="35" fillId="33" borderId="0" applyNumberFormat="0" applyBorder="0" applyAlignment="0" applyProtection="0"/>
    <xf numFmtId="0" fontId="36" fillId="34" borderId="0" applyNumberFormat="0" applyBorder="0" applyAlignment="0" applyProtection="0"/>
    <xf numFmtId="0" fontId="37" fillId="0" borderId="92" applyNumberFormat="0" applyFill="0" applyAlignment="0" applyProtection="0"/>
    <xf numFmtId="0" fontId="38" fillId="0" borderId="93" applyNumberFormat="0" applyFill="0" applyAlignment="0" applyProtection="0"/>
    <xf numFmtId="0" fontId="39" fillId="0" borderId="94" applyNumberFormat="0" applyFill="0" applyAlignment="0" applyProtection="0"/>
    <xf numFmtId="0" fontId="39" fillId="0" borderId="0" applyNumberFormat="0" applyFill="0" applyBorder="0" applyAlignment="0" applyProtection="0"/>
    <xf numFmtId="0" fontId="40" fillId="28" borderId="90" applyNumberFormat="0" applyAlignment="0" applyProtection="0"/>
    <xf numFmtId="0" fontId="41" fillId="0" borderId="95" applyNumberFormat="0" applyFill="0" applyAlignment="0" applyProtection="0"/>
    <xf numFmtId="0" fontId="42" fillId="28" borderId="0" applyNumberFormat="0" applyBorder="0" applyAlignment="0" applyProtection="0"/>
    <xf numFmtId="0" fontId="34" fillId="0" borderId="0"/>
    <xf numFmtId="0" fontId="34" fillId="0" borderId="0"/>
    <xf numFmtId="0" fontId="26" fillId="0" borderId="0"/>
    <xf numFmtId="0" fontId="34" fillId="27" borderId="96" applyNumberFormat="0" applyFont="0" applyAlignment="0" applyProtection="0"/>
    <xf numFmtId="0" fontId="43" fillId="30" borderId="97" applyNumberFormat="0" applyAlignment="0" applyProtection="0"/>
    <xf numFmtId="4" fontId="44" fillId="35" borderId="98" applyNumberFormat="0" applyProtection="0">
      <alignment vertical="center"/>
    </xf>
    <xf numFmtId="4" fontId="45" fillId="35" borderId="98" applyNumberFormat="0" applyProtection="0">
      <alignment vertical="center"/>
    </xf>
    <xf numFmtId="4" fontId="44" fillId="35" borderId="98" applyNumberFormat="0" applyProtection="0">
      <alignment horizontal="left" vertical="center" indent="1"/>
    </xf>
    <xf numFmtId="0" fontId="44" fillId="35" borderId="98" applyNumberFormat="0" applyProtection="0">
      <alignment horizontal="left" vertical="top" indent="1"/>
    </xf>
    <xf numFmtId="4" fontId="44" fillId="36" borderId="0" applyNumberFormat="0" applyProtection="0">
      <alignment horizontal="left" vertical="center" indent="1"/>
    </xf>
    <xf numFmtId="4" fontId="46" fillId="37" borderId="98" applyNumberFormat="0" applyProtection="0">
      <alignment horizontal="right" vertical="center"/>
    </xf>
    <xf numFmtId="4" fontId="46" fillId="38" borderId="98" applyNumberFormat="0" applyProtection="0">
      <alignment horizontal="right" vertical="center"/>
    </xf>
    <xf numFmtId="4" fontId="46" fillId="39" borderId="98" applyNumberFormat="0" applyProtection="0">
      <alignment horizontal="right" vertical="center"/>
    </xf>
    <xf numFmtId="4" fontId="46" fillId="40" borderId="98" applyNumberFormat="0" applyProtection="0">
      <alignment horizontal="right" vertical="center"/>
    </xf>
    <xf numFmtId="4" fontId="46" fillId="41" borderId="98" applyNumberFormat="0" applyProtection="0">
      <alignment horizontal="right" vertical="center"/>
    </xf>
    <xf numFmtId="4" fontId="46" fillId="42" borderId="98" applyNumberFormat="0" applyProtection="0">
      <alignment horizontal="right" vertical="center"/>
    </xf>
    <xf numFmtId="4" fontId="46" fillId="43" borderId="98" applyNumberFormat="0" applyProtection="0">
      <alignment horizontal="right" vertical="center"/>
    </xf>
    <xf numFmtId="4" fontId="46" fillId="44" borderId="98" applyNumberFormat="0" applyProtection="0">
      <alignment horizontal="right" vertical="center"/>
    </xf>
    <xf numFmtId="4" fontId="46" fillId="45" borderId="98" applyNumberFormat="0" applyProtection="0">
      <alignment horizontal="right" vertical="center"/>
    </xf>
    <xf numFmtId="4" fontId="44" fillId="46" borderId="99" applyNumberFormat="0" applyProtection="0">
      <alignment horizontal="left" vertical="center" indent="1"/>
    </xf>
    <xf numFmtId="4" fontId="46" fillId="47" borderId="0" applyNumberFormat="0" applyProtection="0">
      <alignment horizontal="left" vertical="center" indent="1"/>
    </xf>
    <xf numFmtId="4" fontId="47" fillId="48" borderId="0" applyNumberFormat="0" applyProtection="0">
      <alignment horizontal="left" vertical="center" indent="1"/>
    </xf>
    <xf numFmtId="4" fontId="46" fillId="36" borderId="98" applyNumberFormat="0" applyProtection="0">
      <alignment horizontal="right" vertical="center"/>
    </xf>
    <xf numFmtId="4" fontId="46" fillId="47" borderId="0" applyNumberFormat="0" applyProtection="0">
      <alignment horizontal="left" vertical="center" indent="1"/>
    </xf>
    <xf numFmtId="4" fontId="46" fillId="36" borderId="0" applyNumberFormat="0" applyProtection="0">
      <alignment horizontal="left" vertical="center" indent="1"/>
    </xf>
    <xf numFmtId="0" fontId="34" fillId="48" borderId="98" applyNumberFormat="0" applyProtection="0">
      <alignment horizontal="left" vertical="center" indent="1"/>
    </xf>
    <xf numFmtId="0" fontId="34" fillId="48" borderId="98" applyNumberFormat="0" applyProtection="0">
      <alignment horizontal="left" vertical="top" indent="1"/>
    </xf>
    <xf numFmtId="0" fontId="34" fillId="36" borderId="98" applyNumberFormat="0" applyProtection="0">
      <alignment horizontal="left" vertical="center" indent="1"/>
    </xf>
    <xf numFmtId="0" fontId="34" fillId="36" borderId="98" applyNumberFormat="0" applyProtection="0">
      <alignment horizontal="left" vertical="top" indent="1"/>
    </xf>
    <xf numFmtId="0" fontId="34" fillId="7" borderId="98" applyNumberFormat="0" applyProtection="0">
      <alignment horizontal="left" vertical="center" indent="1"/>
    </xf>
    <xf numFmtId="0" fontId="34" fillId="7" borderId="98" applyNumberFormat="0" applyProtection="0">
      <alignment horizontal="left" vertical="top" indent="1"/>
    </xf>
    <xf numFmtId="0" fontId="34" fillId="47" borderId="98" applyNumberFormat="0" applyProtection="0">
      <alignment horizontal="left" vertical="center" indent="1"/>
    </xf>
    <xf numFmtId="0" fontId="34" fillId="47" borderId="98" applyNumberFormat="0" applyProtection="0">
      <alignment horizontal="left" vertical="top" indent="1"/>
    </xf>
    <xf numFmtId="0" fontId="34" fillId="49" borderId="33" applyNumberFormat="0">
      <protection locked="0"/>
    </xf>
    <xf numFmtId="4" fontId="46" fillId="50" borderId="98" applyNumberFormat="0" applyProtection="0">
      <alignment vertical="center"/>
    </xf>
    <xf numFmtId="4" fontId="48" fillId="50" borderId="98" applyNumberFormat="0" applyProtection="0">
      <alignment vertical="center"/>
    </xf>
    <xf numFmtId="4" fontId="46" fillId="50" borderId="98" applyNumberFormat="0" applyProtection="0">
      <alignment horizontal="left" vertical="center" indent="1"/>
    </xf>
    <xf numFmtId="0" fontId="46" fillId="50" borderId="98" applyNumberFormat="0" applyProtection="0">
      <alignment horizontal="left" vertical="top" indent="1"/>
    </xf>
    <xf numFmtId="4" fontId="46" fillId="47" borderId="98" applyNumberFormat="0" applyProtection="0">
      <alignment horizontal="right" vertical="center"/>
    </xf>
    <xf numFmtId="4" fontId="48" fillId="47" borderId="98" applyNumberFormat="0" applyProtection="0">
      <alignment horizontal="right" vertical="center"/>
    </xf>
    <xf numFmtId="4" fontId="46" fillId="36" borderId="98" applyNumberFormat="0" applyProtection="0">
      <alignment horizontal="left" vertical="center" indent="1"/>
    </xf>
    <xf numFmtId="0" fontId="46" fillId="36" borderId="98" applyNumberFormat="0" applyProtection="0">
      <alignment horizontal="left" vertical="top" indent="1"/>
    </xf>
    <xf numFmtId="4" fontId="49" fillId="51" borderId="0" applyNumberFormat="0" applyProtection="0">
      <alignment horizontal="left" vertical="center" indent="1"/>
    </xf>
    <xf numFmtId="4" fontId="50" fillId="47" borderId="98" applyNumberFormat="0" applyProtection="0">
      <alignment horizontal="right" vertical="center"/>
    </xf>
    <xf numFmtId="0" fontId="51" fillId="0" borderId="0" applyNumberFormat="0" applyFill="0" applyBorder="0" applyAlignment="0" applyProtection="0"/>
    <xf numFmtId="0" fontId="35" fillId="0" borderId="100" applyNumberFormat="0" applyFill="0" applyAlignment="0" applyProtection="0"/>
    <xf numFmtId="0" fontId="52" fillId="0" borderId="0" applyNumberFormat="0" applyFill="0" applyBorder="0" applyAlignment="0" applyProtection="0"/>
  </cellStyleXfs>
  <cellXfs count="427">
    <xf numFmtId="0" fontId="0" fillId="0" borderId="0" xfId="0"/>
    <xf numFmtId="0" fontId="0" fillId="0" borderId="0" xfId="0" applyProtection="1">
      <protection locked="0"/>
    </xf>
    <xf numFmtId="0" fontId="0" fillId="0" borderId="0" xfId="0" applyAlignment="1" applyProtection="1">
      <alignment wrapText="1"/>
      <protection locked="0"/>
    </xf>
    <xf numFmtId="0" fontId="1" fillId="0" borderId="0" xfId="0" applyFont="1" applyProtection="1">
      <protection locked="0"/>
    </xf>
    <xf numFmtId="0" fontId="2" fillId="2" borderId="1" xfId="0" applyFont="1" applyFill="1" applyBorder="1" applyAlignment="1">
      <alignment horizontal="left" vertical="top" wrapText="1"/>
    </xf>
    <xf numFmtId="0" fontId="2" fillId="2" borderId="3" xfId="0" applyFont="1" applyFill="1" applyBorder="1" applyAlignment="1">
      <alignment horizontal="left" vertical="top" wrapText="1"/>
    </xf>
    <xf numFmtId="164" fontId="0" fillId="2" borderId="0" xfId="0" applyNumberFormat="1" applyFill="1" applyProtection="1">
      <protection locked="0"/>
    </xf>
    <xf numFmtId="0" fontId="0" fillId="2" borderId="0" xfId="0" applyFill="1" applyProtection="1">
      <protection locked="0"/>
    </xf>
    <xf numFmtId="0" fontId="0" fillId="2" borderId="2" xfId="0" applyFill="1" applyBorder="1" applyProtection="1">
      <protection locked="0"/>
    </xf>
    <xf numFmtId="0" fontId="2" fillId="2" borderId="4" xfId="0" applyFont="1" applyFill="1" applyBorder="1" applyAlignment="1">
      <alignment horizontal="left" vertical="top" wrapText="1"/>
    </xf>
    <xf numFmtId="15" fontId="0" fillId="2" borderId="5" xfId="0" applyNumberFormat="1" applyFill="1" applyBorder="1" applyProtection="1">
      <protection locked="0"/>
    </xf>
    <xf numFmtId="0" fontId="0" fillId="2" borderId="5" xfId="0" applyFill="1" applyBorder="1" applyProtection="1">
      <protection locked="0"/>
    </xf>
    <xf numFmtId="0" fontId="0" fillId="2" borderId="6" xfId="0" applyFill="1" applyBorder="1" applyProtection="1">
      <protection locked="0"/>
    </xf>
    <xf numFmtId="0" fontId="4" fillId="0" borderId="0" xfId="0" applyFont="1" applyAlignment="1" applyProtection="1">
      <alignment wrapText="1"/>
      <protection locked="0"/>
    </xf>
    <xf numFmtId="0" fontId="5" fillId="0" borderId="0" xfId="0" applyFont="1" applyProtection="1">
      <protection locked="0"/>
    </xf>
    <xf numFmtId="0" fontId="6" fillId="2" borderId="7" xfId="4" applyFont="1" applyFill="1" applyBorder="1" applyAlignment="1" applyProtection="1">
      <alignment horizontal="left" vertical="center" wrapText="1"/>
      <protection locked="0"/>
    </xf>
    <xf numFmtId="0" fontId="6" fillId="2" borderId="8" xfId="4" applyFont="1" applyFill="1" applyBorder="1" applyAlignment="1" applyProtection="1">
      <alignment horizontal="center" vertical="center"/>
      <protection locked="0"/>
    </xf>
    <xf numFmtId="0" fontId="6" fillId="2" borderId="9" xfId="4" applyFont="1" applyFill="1" applyBorder="1" applyAlignment="1" applyProtection="1">
      <alignment horizontal="center" vertical="center"/>
      <protection locked="0"/>
    </xf>
    <xf numFmtId="0" fontId="6" fillId="2" borderId="10" xfId="4" applyFont="1" applyFill="1" applyBorder="1" applyAlignment="1" applyProtection="1">
      <alignment horizontal="center" vertical="center"/>
      <protection locked="0"/>
    </xf>
    <xf numFmtId="0" fontId="6" fillId="2" borderId="1" xfId="7" applyFont="1" applyFill="1" applyBorder="1" applyAlignment="1" applyProtection="1">
      <alignment vertical="top"/>
    </xf>
    <xf numFmtId="0" fontId="26" fillId="2" borderId="11" xfId="6" applyFill="1" applyBorder="1" applyAlignment="1" applyProtection="1">
      <alignment vertical="top" wrapText="1"/>
    </xf>
    <xf numFmtId="0" fontId="26" fillId="2" borderId="12" xfId="6" applyFill="1" applyBorder="1" applyAlignment="1" applyProtection="1">
      <alignment vertical="top" wrapText="1"/>
    </xf>
    <xf numFmtId="0" fontId="6" fillId="2" borderId="13" xfId="7" applyFont="1" applyFill="1" applyBorder="1" applyAlignment="1" applyProtection="1">
      <alignment vertical="top"/>
    </xf>
    <xf numFmtId="0" fontId="26" fillId="2" borderId="14" xfId="7" applyFill="1" applyBorder="1" applyAlignment="1" applyProtection="1">
      <alignment vertical="top" wrapText="1"/>
    </xf>
    <xf numFmtId="0" fontId="26" fillId="2" borderId="15" xfId="7" applyFill="1" applyBorder="1" applyAlignment="1" applyProtection="1">
      <alignment vertical="top" wrapText="1"/>
    </xf>
    <xf numFmtId="0" fontId="26" fillId="2" borderId="16" xfId="7" applyFill="1" applyBorder="1" applyAlignment="1" applyProtection="1">
      <alignment horizontal="left" vertical="top" wrapText="1"/>
    </xf>
    <xf numFmtId="164" fontId="7" fillId="3" borderId="17" xfId="1" applyFont="1" applyFill="1" applyBorder="1" applyAlignment="1">
      <alignment horizontal="center" vertical="center" wrapText="1"/>
    </xf>
    <xf numFmtId="164" fontId="7" fillId="3" borderId="18" xfId="1" applyFont="1" applyFill="1" applyBorder="1" applyAlignment="1">
      <alignment horizontal="center" vertical="center" wrapText="1"/>
    </xf>
    <xf numFmtId="0" fontId="0" fillId="2" borderId="19" xfId="0" applyFill="1" applyBorder="1" applyAlignment="1">
      <alignment horizontal="left" vertical="top" wrapText="1"/>
    </xf>
    <xf numFmtId="0" fontId="0" fillId="2" borderId="13" xfId="0" applyFill="1" applyBorder="1" applyAlignment="1">
      <alignment horizontal="left" vertical="top" wrapText="1"/>
    </xf>
    <xf numFmtId="164" fontId="7" fillId="3" borderId="20" xfId="1" applyFont="1" applyFill="1" applyBorder="1" applyAlignment="1">
      <alignment horizontal="center" vertical="center" wrapText="1"/>
    </xf>
    <xf numFmtId="164" fontId="7" fillId="3" borderId="21" xfId="1" applyFont="1" applyFill="1" applyBorder="1" applyAlignment="1">
      <alignment horizontal="center" vertical="center" wrapText="1"/>
    </xf>
    <xf numFmtId="0" fontId="0" fillId="2" borderId="22" xfId="0" applyFill="1" applyBorder="1" applyAlignment="1">
      <alignment horizontal="left" vertical="top" wrapText="1"/>
    </xf>
    <xf numFmtId="164" fontId="7" fillId="3" borderId="8" xfId="1" applyFont="1" applyFill="1" applyBorder="1" applyAlignment="1">
      <alignment horizontal="center" vertical="center" wrapText="1"/>
    </xf>
    <xf numFmtId="164" fontId="7" fillId="3" borderId="23" xfId="1" applyFont="1" applyFill="1" applyBorder="1" applyAlignment="1">
      <alignment horizontal="center" vertical="center" wrapText="1"/>
    </xf>
    <xf numFmtId="0" fontId="6" fillId="2" borderId="13" xfId="7" applyFont="1" applyFill="1" applyBorder="1" applyAlignment="1" applyProtection="1">
      <alignment vertical="top" wrapText="1"/>
    </xf>
    <xf numFmtId="0" fontId="8" fillId="2" borderId="14" xfId="7" applyFont="1" applyFill="1" applyBorder="1" applyAlignment="1" applyProtection="1">
      <alignment vertical="top" wrapText="1"/>
    </xf>
    <xf numFmtId="0" fontId="8" fillId="2" borderId="15" xfId="7" applyFont="1" applyFill="1" applyBorder="1" applyAlignment="1" applyProtection="1">
      <alignment vertical="top" wrapText="1"/>
    </xf>
    <xf numFmtId="0" fontId="8" fillId="2" borderId="16" xfId="0" applyFont="1" applyFill="1" applyBorder="1" applyAlignment="1">
      <alignment horizontal="left" vertical="top" wrapText="1"/>
    </xf>
    <xf numFmtId="0" fontId="0" fillId="2" borderId="24" xfId="0" applyFill="1" applyBorder="1" applyAlignment="1">
      <alignment horizontal="left" vertical="top" wrapText="1"/>
    </xf>
    <xf numFmtId="0" fontId="0" fillId="2" borderId="3" xfId="0" applyFill="1" applyBorder="1" applyAlignment="1">
      <alignment horizontal="left" vertical="top" wrapText="1"/>
    </xf>
    <xf numFmtId="0" fontId="6" fillId="2" borderId="1" xfId="7" applyFont="1" applyFill="1" applyBorder="1" applyAlignment="1" applyProtection="1">
      <alignment vertical="top" wrapText="1"/>
    </xf>
    <xf numFmtId="0" fontId="26" fillId="2" borderId="25" xfId="7" applyFill="1" applyBorder="1" applyAlignment="1" applyProtection="1">
      <alignment vertical="top" wrapText="1"/>
    </xf>
    <xf numFmtId="0" fontId="26" fillId="2" borderId="26" xfId="7" applyFill="1" applyBorder="1" applyAlignment="1" applyProtection="1">
      <alignment vertical="top" wrapText="1"/>
    </xf>
    <xf numFmtId="0" fontId="0" fillId="2" borderId="16" xfId="0" applyFill="1" applyBorder="1" applyAlignment="1">
      <alignment horizontal="left" vertical="top" wrapText="1"/>
    </xf>
    <xf numFmtId="0" fontId="0" fillId="2" borderId="4" xfId="0" applyFill="1" applyBorder="1" applyAlignment="1">
      <alignment horizontal="left" vertical="top" wrapText="1"/>
    </xf>
    <xf numFmtId="0" fontId="9" fillId="2" borderId="7" xfId="4" applyFont="1" applyFill="1" applyBorder="1" applyAlignment="1" applyProtection="1">
      <alignment horizontal="left" vertical="top" wrapText="1"/>
    </xf>
    <xf numFmtId="0" fontId="9" fillId="0" borderId="0" xfId="4" applyFont="1" applyFill="1" applyBorder="1" applyAlignment="1" applyProtection="1">
      <alignment horizontal="left" vertical="top" wrapText="1"/>
    </xf>
    <xf numFmtId="164" fontId="9" fillId="0" borderId="0" xfId="1" applyFont="1" applyFill="1" applyBorder="1" applyAlignment="1" applyProtection="1">
      <alignment vertical="top" wrapText="1"/>
      <protection locked="0"/>
    </xf>
    <xf numFmtId="0" fontId="10" fillId="0" borderId="0" xfId="0" applyFont="1" applyAlignment="1" applyProtection="1">
      <alignment wrapText="1"/>
      <protection locked="0"/>
    </xf>
    <xf numFmtId="164" fontId="10" fillId="0" borderId="0" xfId="0" applyNumberFormat="1" applyFont="1" applyProtection="1">
      <protection locked="0"/>
    </xf>
    <xf numFmtId="0" fontId="0" fillId="0" borderId="0" xfId="0" applyAlignment="1">
      <alignment vertical="top" wrapText="1"/>
    </xf>
    <xf numFmtId="164" fontId="0" fillId="0" borderId="0" xfId="0" applyNumberFormat="1" applyProtection="1">
      <protection locked="0"/>
    </xf>
    <xf numFmtId="2" fontId="0" fillId="0" borderId="0" xfId="0" applyNumberFormat="1" applyProtection="1">
      <protection locked="0"/>
    </xf>
    <xf numFmtId="0" fontId="5" fillId="0" borderId="0" xfId="0" applyFont="1"/>
    <xf numFmtId="0" fontId="2" fillId="2" borderId="1" xfId="0" applyFont="1" applyFill="1" applyBorder="1" applyAlignment="1">
      <alignment horizontal="left" vertical="top"/>
    </xf>
    <xf numFmtId="0" fontId="0" fillId="2" borderId="25" xfId="0" applyFill="1" applyBorder="1" applyAlignment="1" applyProtection="1">
      <alignment horizontal="left" vertical="top"/>
      <protection locked="0"/>
    </xf>
    <xf numFmtId="0" fontId="0" fillId="2" borderId="25" xfId="0" applyFill="1" applyBorder="1" applyAlignment="1">
      <alignment horizontal="left" vertical="top"/>
    </xf>
    <xf numFmtId="164" fontId="0" fillId="2" borderId="26" xfId="0" applyNumberFormat="1" applyFill="1" applyBorder="1" applyAlignment="1" applyProtection="1">
      <alignment horizontal="left" vertical="top"/>
      <protection locked="0"/>
    </xf>
    <xf numFmtId="0" fontId="2" fillId="2" borderId="3" xfId="0" applyFont="1" applyFill="1" applyBorder="1" applyAlignment="1">
      <alignment horizontal="left" vertical="top"/>
    </xf>
    <xf numFmtId="0" fontId="0" fillId="2" borderId="0" xfId="0" applyFill="1" applyAlignment="1" applyProtection="1">
      <alignment horizontal="left" vertical="top"/>
      <protection locked="0"/>
    </xf>
    <xf numFmtId="0" fontId="0" fillId="2" borderId="0" xfId="0" applyFill="1" applyAlignment="1">
      <alignment horizontal="left" vertical="top"/>
    </xf>
    <xf numFmtId="164" fontId="0" fillId="2" borderId="2" xfId="0" applyNumberFormat="1" applyFill="1" applyBorder="1" applyAlignment="1" applyProtection="1">
      <alignment horizontal="left" vertical="top"/>
      <protection locked="0"/>
    </xf>
    <xf numFmtId="0" fontId="2" fillId="2" borderId="4" xfId="0" applyFont="1" applyFill="1" applyBorder="1" applyAlignment="1">
      <alignment horizontal="left" vertical="top"/>
    </xf>
    <xf numFmtId="0" fontId="0" fillId="2" borderId="5" xfId="0" applyFill="1" applyBorder="1" applyAlignment="1" applyProtection="1">
      <alignment horizontal="left" vertical="top"/>
      <protection locked="0"/>
    </xf>
    <xf numFmtId="0" fontId="0" fillId="2" borderId="5" xfId="0" applyFill="1" applyBorder="1" applyAlignment="1">
      <alignment horizontal="left" vertical="top"/>
    </xf>
    <xf numFmtId="164" fontId="0" fillId="2" borderId="6" xfId="0" applyNumberFormat="1" applyFill="1" applyBorder="1" applyAlignment="1" applyProtection="1">
      <alignment horizontal="left" vertical="top"/>
      <protection locked="0"/>
    </xf>
    <xf numFmtId="0" fontId="1" fillId="0" borderId="0" xfId="0" applyFont="1"/>
    <xf numFmtId="0" fontId="4" fillId="0" borderId="0" xfId="61" applyFont="1"/>
    <xf numFmtId="0" fontId="26" fillId="0" borderId="0" xfId="61"/>
    <xf numFmtId="0" fontId="11" fillId="4" borderId="1" xfId="3" applyFont="1" applyBorder="1" applyAlignment="1">
      <alignment vertical="center" wrapText="1"/>
    </xf>
    <xf numFmtId="0" fontId="11" fillId="4" borderId="3" xfId="3" applyFont="1" applyBorder="1" applyAlignment="1">
      <alignment vertical="center" wrapText="1"/>
    </xf>
    <xf numFmtId="0" fontId="11" fillId="0" borderId="17" xfId="5" applyFont="1" applyFill="1" applyBorder="1" applyAlignment="1">
      <alignment horizontal="center" vertical="center" wrapText="1"/>
    </xf>
    <xf numFmtId="0" fontId="11" fillId="0" borderId="28" xfId="5" applyFont="1" applyFill="1" applyBorder="1" applyAlignment="1">
      <alignment horizontal="center" vertical="center" wrapText="1"/>
    </xf>
    <xf numFmtId="0" fontId="11" fillId="0" borderId="29" xfId="5" applyFont="1" applyFill="1" applyBorder="1" applyAlignment="1">
      <alignment horizontal="center" vertical="center" wrapText="1"/>
    </xf>
    <xf numFmtId="0" fontId="11" fillId="5" borderId="30" xfId="5" applyFont="1" applyFill="1" applyBorder="1" applyAlignment="1">
      <alignment horizontal="center" vertical="center" wrapText="1"/>
    </xf>
    <xf numFmtId="0" fontId="6" fillId="4" borderId="31" xfId="3" applyFont="1" applyBorder="1" applyAlignment="1">
      <alignment vertical="top" wrapText="1"/>
    </xf>
    <xf numFmtId="164" fontId="12" fillId="6" borderId="32" xfId="47" applyFont="1" applyFill="1" applyBorder="1" applyAlignment="1">
      <alignment vertical="top" wrapText="1"/>
    </xf>
    <xf numFmtId="164" fontId="12" fillId="6" borderId="33" xfId="47" applyFont="1" applyFill="1" applyBorder="1" applyAlignment="1">
      <alignment vertical="top" wrapText="1"/>
    </xf>
    <xf numFmtId="164" fontId="12" fillId="6" borderId="34" xfId="47" applyFont="1" applyFill="1" applyBorder="1" applyAlignment="1">
      <alignment vertical="top" wrapText="1"/>
    </xf>
    <xf numFmtId="10" fontId="13" fillId="7" borderId="35" xfId="0" applyNumberFormat="1" applyFont="1" applyFill="1" applyBorder="1" applyAlignment="1">
      <alignment vertical="center"/>
    </xf>
    <xf numFmtId="0" fontId="14" fillId="0" borderId="0" xfId="0" applyFont="1"/>
    <xf numFmtId="164" fontId="8" fillId="6" borderId="34" xfId="47" applyFont="1" applyFill="1" applyBorder="1" applyAlignment="1">
      <alignment vertical="top" wrapText="1"/>
    </xf>
    <xf numFmtId="164" fontId="12" fillId="6" borderId="36" xfId="47" applyFont="1" applyFill="1" applyBorder="1" applyAlignment="1">
      <alignment vertical="top" wrapText="1"/>
    </xf>
    <xf numFmtId="164" fontId="12" fillId="6" borderId="37" xfId="47" applyFont="1" applyFill="1" applyBorder="1" applyAlignment="1">
      <alignment vertical="top" wrapText="1"/>
    </xf>
    <xf numFmtId="164" fontId="8" fillId="6" borderId="38" xfId="47" applyFont="1" applyFill="1" applyBorder="1" applyAlignment="1">
      <alignment vertical="top" wrapText="1"/>
    </xf>
    <xf numFmtId="164" fontId="8" fillId="6" borderId="39" xfId="47" applyFont="1" applyFill="1" applyBorder="1" applyAlignment="1">
      <alignment vertical="top" wrapText="1"/>
    </xf>
    <xf numFmtId="164" fontId="8" fillId="6" borderId="40" xfId="47" applyFont="1" applyFill="1" applyBorder="1" applyAlignment="1">
      <alignment vertical="top" wrapText="1"/>
    </xf>
    <xf numFmtId="164" fontId="8" fillId="6" borderId="41" xfId="47" applyFont="1" applyFill="1" applyBorder="1" applyAlignment="1">
      <alignment vertical="top" wrapText="1"/>
    </xf>
    <xf numFmtId="164" fontId="8" fillId="6" borderId="42" xfId="47" applyFont="1" applyFill="1" applyBorder="1" applyAlignment="1">
      <alignment vertical="top" wrapText="1"/>
    </xf>
    <xf numFmtId="164" fontId="8" fillId="6" borderId="36" xfId="47" applyFont="1" applyFill="1" applyBorder="1" applyAlignment="1">
      <alignment vertical="top" wrapText="1"/>
    </xf>
    <xf numFmtId="164" fontId="8" fillId="6" borderId="37" xfId="47" applyFont="1" applyFill="1" applyBorder="1" applyAlignment="1">
      <alignment vertical="top" wrapText="1"/>
    </xf>
    <xf numFmtId="0" fontId="11" fillId="4" borderId="43" xfId="3" applyFont="1" applyBorder="1" applyAlignment="1">
      <alignment vertical="top" wrapText="1"/>
    </xf>
    <xf numFmtId="164" fontId="11" fillId="6" borderId="44" xfId="47" applyFont="1" applyFill="1" applyBorder="1" applyAlignment="1">
      <alignment vertical="top" wrapText="1"/>
    </xf>
    <xf numFmtId="164" fontId="11" fillId="6" borderId="45" xfId="47" applyFont="1" applyFill="1" applyBorder="1" applyAlignment="1">
      <alignment vertical="top" wrapText="1"/>
    </xf>
    <xf numFmtId="164" fontId="11" fillId="6" borderId="46" xfId="47" applyFont="1" applyFill="1" applyBorder="1" applyAlignment="1">
      <alignment vertical="top" wrapText="1"/>
    </xf>
    <xf numFmtId="164" fontId="11" fillId="6" borderId="47" xfId="47" applyFont="1" applyFill="1" applyBorder="1" applyAlignment="1">
      <alignment vertical="top" wrapText="1"/>
    </xf>
    <xf numFmtId="10" fontId="13" fillId="7" borderId="48" xfId="0" applyNumberFormat="1" applyFont="1" applyFill="1" applyBorder="1" applyAlignment="1">
      <alignment vertical="center"/>
    </xf>
    <xf numFmtId="0" fontId="26" fillId="0" borderId="0" xfId="61" applyAlignment="1">
      <alignment vertical="top" wrapText="1"/>
    </xf>
    <xf numFmtId="0" fontId="4" fillId="0" borderId="0" xfId="0" applyFont="1" applyProtection="1">
      <protection locked="0"/>
    </xf>
    <xf numFmtId="0" fontId="0" fillId="0" borderId="0" xfId="0" applyAlignment="1" applyProtection="1">
      <alignment horizontal="center"/>
      <protection locked="0"/>
    </xf>
    <xf numFmtId="1" fontId="0" fillId="0" borderId="0" xfId="0" applyNumberFormat="1" applyAlignment="1" applyProtection="1">
      <alignment horizontal="right"/>
      <protection locked="0"/>
    </xf>
    <xf numFmtId="0" fontId="2" fillId="0" borderId="23" xfId="0" applyFont="1" applyBorder="1" applyAlignment="1">
      <alignment horizontal="left" vertical="top"/>
    </xf>
    <xf numFmtId="0" fontId="6" fillId="0" borderId="23" xfId="4" applyFont="1" applyFill="1" applyBorder="1" applyAlignment="1" applyProtection="1">
      <alignment vertical="center"/>
      <protection locked="0"/>
    </xf>
    <xf numFmtId="164" fontId="6" fillId="0" borderId="23" xfId="4" applyNumberFormat="1" applyFont="1" applyFill="1" applyBorder="1" applyAlignment="1" applyProtection="1">
      <alignment horizontal="center" vertical="center"/>
      <protection locked="0"/>
    </xf>
    <xf numFmtId="0" fontId="6" fillId="0" borderId="23" xfId="4" applyNumberFormat="1" applyFont="1" applyFill="1" applyBorder="1" applyAlignment="1" applyProtection="1">
      <alignment horizontal="center" vertical="center"/>
      <protection locked="0"/>
    </xf>
    <xf numFmtId="1" fontId="6" fillId="0" borderId="23" xfId="4" applyNumberFormat="1" applyFont="1" applyFill="1" applyBorder="1" applyAlignment="1" applyProtection="1">
      <alignment horizontal="center" vertical="center"/>
      <protection locked="0"/>
    </xf>
    <xf numFmtId="0" fontId="6" fillId="0" borderId="23" xfId="4" applyFont="1" applyFill="1" applyBorder="1" applyAlignment="1" applyProtection="1">
      <alignment horizontal="center" vertical="center"/>
      <protection locked="0"/>
    </xf>
    <xf numFmtId="0" fontId="0" fillId="0" borderId="23" xfId="0" applyBorder="1" applyAlignment="1">
      <alignment vertical="top" wrapText="1"/>
    </xf>
    <xf numFmtId="0" fontId="0" fillId="0" borderId="23" xfId="0" applyBorder="1"/>
    <xf numFmtId="4" fontId="0" fillId="0" borderId="23" xfId="0" applyNumberFormat="1" applyBorder="1"/>
    <xf numFmtId="0" fontId="8" fillId="0" borderId="23" xfId="0" applyFont="1" applyBorder="1" applyAlignment="1">
      <alignment vertical="top" wrapText="1"/>
    </xf>
    <xf numFmtId="0" fontId="0" fillId="0" borderId="21" xfId="0" applyBorder="1"/>
    <xf numFmtId="4" fontId="0" fillId="0" borderId="21" xfId="0" applyNumberFormat="1" applyBorder="1"/>
    <xf numFmtId="0" fontId="15" fillId="0" borderId="0" xfId="0" applyFont="1"/>
    <xf numFmtId="0" fontId="2" fillId="0" borderId="33" xfId="0" applyFont="1" applyBorder="1" applyAlignment="1">
      <alignment horizontal="left" vertical="top"/>
    </xf>
    <xf numFmtId="0" fontId="6" fillId="0" borderId="33" xfId="4" applyNumberFormat="1" applyFont="1" applyFill="1" applyBorder="1" applyAlignment="1" applyProtection="1">
      <alignment horizontal="center" vertical="center"/>
      <protection locked="0"/>
    </xf>
    <xf numFmtId="0" fontId="6" fillId="0" borderId="33" xfId="4" applyFont="1" applyFill="1" applyBorder="1" applyAlignment="1" applyProtection="1">
      <alignment vertical="center"/>
      <protection locked="0"/>
    </xf>
    <xf numFmtId="164" fontId="6" fillId="0" borderId="33" xfId="4" applyNumberFormat="1" applyFont="1" applyFill="1" applyBorder="1" applyAlignment="1" applyProtection="1">
      <alignment horizontal="center" vertical="center"/>
      <protection locked="0"/>
    </xf>
    <xf numFmtId="1" fontId="6" fillId="0" borderId="33" xfId="4" applyNumberFormat="1" applyFont="1" applyFill="1" applyBorder="1" applyAlignment="1" applyProtection="1">
      <alignment horizontal="center" vertical="center"/>
      <protection locked="0"/>
    </xf>
    <xf numFmtId="0" fontId="6" fillId="0" borderId="33" xfId="4" applyFont="1" applyFill="1" applyBorder="1" applyAlignment="1" applyProtection="1">
      <alignment horizontal="center" vertical="center"/>
      <protection locked="0"/>
    </xf>
    <xf numFmtId="0" fontId="0" fillId="0" borderId="33" xfId="0" applyBorder="1" applyAlignment="1">
      <alignment vertical="top" wrapText="1"/>
    </xf>
    <xf numFmtId="0" fontId="0" fillId="0" borderId="33" xfId="0" applyBorder="1"/>
    <xf numFmtId="3" fontId="0" fillId="0" borderId="33" xfId="0" applyNumberFormat="1" applyBorder="1"/>
    <xf numFmtId="4" fontId="0" fillId="0" borderId="33" xfId="0" applyNumberFormat="1" applyBorder="1"/>
    <xf numFmtId="0" fontId="8" fillId="0" borderId="33" xfId="0" applyFont="1" applyBorder="1"/>
    <xf numFmtId="164" fontId="0" fillId="0" borderId="33" xfId="0" applyNumberFormat="1" applyBorder="1"/>
    <xf numFmtId="3" fontId="0" fillId="0" borderId="0" xfId="0" applyNumberFormat="1"/>
    <xf numFmtId="0" fontId="6" fillId="0" borderId="23" xfId="4" applyFont="1" applyFill="1" applyBorder="1" applyAlignment="1" applyProtection="1">
      <alignment vertical="center" wrapText="1"/>
      <protection locked="0"/>
    </xf>
    <xf numFmtId="3" fontId="0" fillId="0" borderId="23" xfId="0" applyNumberFormat="1" applyBorder="1"/>
    <xf numFmtId="0" fontId="0" fillId="0" borderId="33" xfId="0" applyBorder="1" applyProtection="1">
      <protection locked="0"/>
    </xf>
    <xf numFmtId="0" fontId="6" fillId="0" borderId="33" xfId="4" applyFont="1" applyFill="1" applyBorder="1" applyAlignment="1" applyProtection="1">
      <alignment vertical="center" wrapText="1"/>
      <protection locked="0"/>
    </xf>
    <xf numFmtId="4" fontId="0" fillId="0" borderId="0" xfId="0" applyNumberFormat="1"/>
    <xf numFmtId="0" fontId="16" fillId="0" borderId="0" xfId="0" applyFont="1" applyProtection="1">
      <protection locked="0"/>
    </xf>
    <xf numFmtId="0" fontId="2" fillId="0" borderId="0" xfId="0" applyFont="1" applyAlignment="1">
      <alignment horizontal="left" vertical="top"/>
    </xf>
    <xf numFmtId="0" fontId="2" fillId="0" borderId="0" xfId="0" applyFont="1" applyAlignment="1">
      <alignment horizontal="left" vertical="top" wrapText="1"/>
    </xf>
    <xf numFmtId="0" fontId="6" fillId="0" borderId="7" xfId="4" applyFont="1" applyFill="1" applyBorder="1" applyAlignment="1" applyProtection="1">
      <alignment vertical="center"/>
      <protection locked="0"/>
    </xf>
    <xf numFmtId="164" fontId="6" fillId="0" borderId="8" xfId="4" applyNumberFormat="1" applyFont="1" applyFill="1" applyBorder="1" applyAlignment="1" applyProtection="1">
      <alignment horizontal="center" vertical="center"/>
      <protection locked="0"/>
    </xf>
    <xf numFmtId="0" fontId="6" fillId="0" borderId="50" xfId="4" applyNumberFormat="1" applyFont="1" applyFill="1" applyBorder="1" applyAlignment="1" applyProtection="1">
      <alignment horizontal="center" vertical="center"/>
      <protection locked="0"/>
    </xf>
    <xf numFmtId="1" fontId="6" fillId="0" borderId="50" xfId="4" applyNumberFormat="1" applyFont="1" applyFill="1" applyBorder="1" applyAlignment="1" applyProtection="1">
      <alignment horizontal="center" vertical="center"/>
      <protection locked="0"/>
    </xf>
    <xf numFmtId="164" fontId="6" fillId="0" borderId="27" xfId="4" applyNumberFormat="1" applyFont="1" applyFill="1" applyBorder="1" applyAlignment="1" applyProtection="1">
      <alignment horizontal="center" vertical="center"/>
      <protection locked="0"/>
    </xf>
    <xf numFmtId="0" fontId="6" fillId="0" borderId="8" xfId="4" applyFont="1" applyFill="1" applyBorder="1" applyAlignment="1" applyProtection="1">
      <alignment horizontal="center" vertical="center"/>
      <protection locked="0"/>
    </xf>
    <xf numFmtId="0" fontId="6" fillId="0" borderId="9" xfId="4" applyFont="1" applyFill="1" applyBorder="1" applyAlignment="1" applyProtection="1">
      <alignment horizontal="center" vertical="center"/>
      <protection locked="0"/>
    </xf>
    <xf numFmtId="0" fontId="17" fillId="0" borderId="13" xfId="7" applyFont="1" applyFill="1" applyBorder="1" applyAlignment="1" applyProtection="1">
      <alignment vertical="top"/>
    </xf>
    <xf numFmtId="164" fontId="26" fillId="0" borderId="1" xfId="6" applyNumberFormat="1" applyFill="1" applyBorder="1" applyAlignment="1" applyProtection="1">
      <alignment horizontal="left" vertical="top" wrapText="1"/>
    </xf>
    <xf numFmtId="0" fontId="26" fillId="0" borderId="25" xfId="6" applyNumberFormat="1" applyFill="1" applyBorder="1" applyAlignment="1" applyProtection="1">
      <alignment horizontal="center" vertical="top" wrapText="1"/>
    </xf>
    <xf numFmtId="1" fontId="26" fillId="0" borderId="25" xfId="6" applyNumberFormat="1" applyFill="1" applyBorder="1" applyAlignment="1" applyProtection="1">
      <alignment horizontal="right" vertical="top" wrapText="1"/>
    </xf>
    <xf numFmtId="164" fontId="26" fillId="0" borderId="26" xfId="6" applyNumberFormat="1" applyFill="1" applyBorder="1" applyAlignment="1" applyProtection="1">
      <alignment horizontal="left" vertical="top" wrapText="1"/>
    </xf>
    <xf numFmtId="0" fontId="26" fillId="0" borderId="3" xfId="6" applyFill="1" applyBorder="1" applyAlignment="1" applyProtection="1">
      <alignment vertical="top" wrapText="1"/>
    </xf>
    <xf numFmtId="0" fontId="26" fillId="0" borderId="0" xfId="6" applyFill="1" applyBorder="1" applyAlignment="1" applyProtection="1">
      <alignment vertical="top" wrapText="1"/>
    </xf>
    <xf numFmtId="0" fontId="17" fillId="0" borderId="1" xfId="7" applyFont="1" applyFill="1" applyBorder="1" applyAlignment="1" applyProtection="1">
      <alignment vertical="top"/>
    </xf>
    <xf numFmtId="164" fontId="26" fillId="0" borderId="1" xfId="7" applyNumberFormat="1" applyFill="1" applyBorder="1" applyAlignment="1" applyProtection="1">
      <alignment horizontal="left" vertical="top" wrapText="1"/>
    </xf>
    <xf numFmtId="0" fontId="26" fillId="0" borderId="25" xfId="7" applyNumberFormat="1" applyFill="1" applyBorder="1" applyAlignment="1" applyProtection="1">
      <alignment horizontal="center" vertical="top" wrapText="1"/>
    </xf>
    <xf numFmtId="1" fontId="26" fillId="0" borderId="25" xfId="7" applyNumberFormat="1" applyFill="1" applyBorder="1" applyAlignment="1" applyProtection="1">
      <alignment horizontal="right" vertical="top" wrapText="1"/>
    </xf>
    <xf numFmtId="164" fontId="26" fillId="0" borderId="26" xfId="7" applyNumberFormat="1" applyFill="1" applyBorder="1" applyAlignment="1" applyProtection="1">
      <alignment horizontal="left" vertical="top" wrapText="1"/>
    </xf>
    <xf numFmtId="0" fontId="26" fillId="0" borderId="1" xfId="7" applyFill="1" applyBorder="1" applyAlignment="1" applyProtection="1">
      <alignment vertical="top" wrapText="1"/>
    </xf>
    <xf numFmtId="0" fontId="26" fillId="0" borderId="25" xfId="7" applyFill="1" applyBorder="1" applyAlignment="1" applyProtection="1">
      <alignment vertical="top" wrapText="1"/>
    </xf>
    <xf numFmtId="0" fontId="18" fillId="0" borderId="7" xfId="7" applyFont="1" applyFill="1" applyBorder="1" applyAlignment="1" applyProtection="1">
      <alignment vertical="top" wrapText="1"/>
    </xf>
    <xf numFmtId="164" fontId="26" fillId="8" borderId="8" xfId="7" applyNumberFormat="1" applyFill="1" applyBorder="1" applyAlignment="1" applyProtection="1">
      <alignment horizontal="left" vertical="top" wrapText="1"/>
    </xf>
    <xf numFmtId="0" fontId="26" fillId="8" borderId="50" xfId="7" applyNumberFormat="1" applyFill="1" applyBorder="1" applyAlignment="1" applyProtection="1">
      <alignment horizontal="center" vertical="top" wrapText="1"/>
    </xf>
    <xf numFmtId="1" fontId="26" fillId="8" borderId="50" xfId="7" applyNumberFormat="1" applyFill="1" applyBorder="1" applyAlignment="1" applyProtection="1">
      <alignment horizontal="right" vertical="top" wrapText="1"/>
    </xf>
    <xf numFmtId="164" fontId="7" fillId="9" borderId="27" xfId="7" applyNumberFormat="1" applyFont="1" applyFill="1" applyBorder="1" applyAlignment="1" applyProtection="1">
      <alignment horizontal="left" vertical="top" wrapText="1"/>
    </xf>
    <xf numFmtId="164" fontId="7" fillId="3" borderId="8" xfId="1" applyFont="1" applyFill="1" applyBorder="1" applyAlignment="1">
      <alignment vertical="top" wrapText="1"/>
    </xf>
    <xf numFmtId="164" fontId="7" fillId="3" borderId="9" xfId="1" applyFont="1" applyFill="1" applyBorder="1" applyAlignment="1">
      <alignment vertical="top" wrapText="1"/>
    </xf>
    <xf numFmtId="0" fontId="12" fillId="0" borderId="13" xfId="0" applyFont="1" applyBorder="1" applyAlignment="1">
      <alignment vertical="top" wrapText="1"/>
    </xf>
    <xf numFmtId="164" fontId="12" fillId="0" borderId="51" xfId="0" applyNumberFormat="1" applyFont="1" applyBorder="1" applyAlignment="1">
      <alignment horizontal="left" vertical="top" wrapText="1"/>
    </xf>
    <xf numFmtId="0" fontId="12" fillId="0" borderId="52" xfId="0" applyFont="1" applyBorder="1" applyAlignment="1">
      <alignment horizontal="center" vertical="top" wrapText="1"/>
    </xf>
    <xf numFmtId="1" fontId="12" fillId="0" borderId="52" xfId="0" applyNumberFormat="1" applyFont="1" applyBorder="1" applyAlignment="1">
      <alignment horizontal="right" vertical="top" wrapText="1"/>
    </xf>
    <xf numFmtId="164" fontId="12" fillId="3" borderId="15" xfId="0" applyNumberFormat="1" applyFont="1" applyFill="1" applyBorder="1" applyAlignment="1">
      <alignment horizontal="left" vertical="top" wrapText="1"/>
    </xf>
    <xf numFmtId="164" fontId="12" fillId="0" borderId="51" xfId="1" applyFont="1" applyFill="1" applyBorder="1" applyAlignment="1">
      <alignment vertical="top" wrapText="1"/>
    </xf>
    <xf numFmtId="164" fontId="12" fillId="0" borderId="53" xfId="1" applyFont="1" applyFill="1" applyBorder="1" applyAlignment="1">
      <alignment vertical="top" wrapText="1"/>
    </xf>
    <xf numFmtId="0" fontId="0" fillId="0" borderId="1" xfId="0" applyBorder="1" applyAlignment="1">
      <alignment vertical="top" wrapText="1"/>
    </xf>
    <xf numFmtId="164" fontId="0" fillId="8" borderId="17" xfId="0" applyNumberFormat="1" applyFill="1" applyBorder="1" applyAlignment="1">
      <alignment horizontal="left" vertical="top" wrapText="1"/>
    </xf>
    <xf numFmtId="0" fontId="0" fillId="8" borderId="28" xfId="0" applyFill="1" applyBorder="1" applyAlignment="1">
      <alignment horizontal="center" vertical="top" wrapText="1"/>
    </xf>
    <xf numFmtId="1" fontId="0" fillId="8" borderId="28" xfId="0" applyNumberFormat="1" applyFill="1" applyBorder="1" applyAlignment="1">
      <alignment horizontal="right" vertical="top" wrapText="1"/>
    </xf>
    <xf numFmtId="164" fontId="0" fillId="9" borderId="29" xfId="0" applyNumberFormat="1" applyFill="1" applyBorder="1" applyAlignment="1">
      <alignment horizontal="left" vertical="top" wrapText="1"/>
    </xf>
    <xf numFmtId="164" fontId="15" fillId="3" borderId="20" xfId="1" applyFont="1" applyFill="1" applyBorder="1" applyAlignment="1">
      <alignment vertical="top" wrapText="1"/>
    </xf>
    <xf numFmtId="164" fontId="15" fillId="3" borderId="54" xfId="1" applyFont="1" applyFill="1" applyBorder="1" applyAlignment="1">
      <alignment vertical="top" wrapText="1"/>
    </xf>
    <xf numFmtId="0" fontId="15" fillId="0" borderId="1" xfId="0" applyFont="1" applyBorder="1" applyAlignment="1">
      <alignment vertical="top" wrapText="1"/>
    </xf>
    <xf numFmtId="0" fontId="0" fillId="8" borderId="55" xfId="0" applyFill="1" applyBorder="1" applyAlignment="1">
      <alignment horizontal="center" vertical="top" wrapText="1"/>
    </xf>
    <xf numFmtId="1" fontId="0" fillId="8" borderId="55" xfId="0" applyNumberFormat="1" applyFill="1" applyBorder="1" applyAlignment="1">
      <alignment horizontal="right" vertical="top" wrapText="1"/>
    </xf>
    <xf numFmtId="164" fontId="0" fillId="9" borderId="12" xfId="0" applyNumberFormat="1" applyFill="1" applyBorder="1" applyAlignment="1">
      <alignment horizontal="left" vertical="top" wrapText="1"/>
    </xf>
    <xf numFmtId="164" fontId="15" fillId="3" borderId="17" xfId="1" applyFont="1" applyFill="1" applyBorder="1" applyAlignment="1" applyProtection="1">
      <alignment vertical="top" wrapText="1"/>
      <protection locked="0"/>
    </xf>
    <xf numFmtId="164" fontId="15" fillId="3" borderId="28" xfId="1" applyFont="1" applyFill="1" applyBorder="1" applyAlignment="1" applyProtection="1">
      <alignment vertical="top" wrapText="1"/>
      <protection locked="0"/>
    </xf>
    <xf numFmtId="0" fontId="9" fillId="0" borderId="7" xfId="4" applyFont="1" applyFill="1" applyBorder="1" applyAlignment="1" applyProtection="1">
      <alignment vertical="top" wrapText="1"/>
    </xf>
    <xf numFmtId="164" fontId="9" fillId="8" borderId="8" xfId="4" applyNumberFormat="1" applyFont="1" applyFill="1" applyBorder="1" applyAlignment="1" applyProtection="1">
      <alignment horizontal="left" vertical="top" wrapText="1"/>
    </xf>
    <xf numFmtId="0" fontId="9" fillId="8" borderId="50" xfId="4" applyNumberFormat="1" applyFont="1" applyFill="1" applyBorder="1" applyAlignment="1" applyProtection="1">
      <alignment horizontal="center" vertical="top" wrapText="1"/>
    </xf>
    <xf numFmtId="1" fontId="9" fillId="8" borderId="50" xfId="4" applyNumberFormat="1" applyFont="1" applyFill="1" applyBorder="1" applyAlignment="1" applyProtection="1">
      <alignment horizontal="right" vertical="top" wrapText="1"/>
    </xf>
    <xf numFmtId="164" fontId="0" fillId="9" borderId="27" xfId="0" applyNumberFormat="1" applyFill="1" applyBorder="1" applyAlignment="1">
      <alignment horizontal="left" vertical="top" wrapText="1"/>
    </xf>
    <xf numFmtId="164" fontId="15" fillId="3" borderId="8" xfId="1" applyFont="1" applyFill="1" applyBorder="1" applyAlignment="1" applyProtection="1">
      <alignment vertical="top" wrapText="1"/>
      <protection locked="0"/>
    </xf>
    <xf numFmtId="164" fontId="15" fillId="3" borderId="9" xfId="1" applyFont="1" applyFill="1" applyBorder="1" applyAlignment="1" applyProtection="1">
      <alignment vertical="top" wrapText="1"/>
      <protection locked="0"/>
    </xf>
    <xf numFmtId="0" fontId="17" fillId="0" borderId="7" xfId="7" applyFont="1" applyFill="1" applyBorder="1" applyAlignment="1" applyProtection="1">
      <alignment vertical="top"/>
    </xf>
    <xf numFmtId="164" fontId="8" fillId="0" borderId="49" xfId="7" applyNumberFormat="1" applyFont="1" applyFill="1" applyBorder="1" applyAlignment="1" applyProtection="1">
      <alignment vertical="top" wrapText="1"/>
    </xf>
    <xf numFmtId="0" fontId="8" fillId="0" borderId="49" xfId="7" applyNumberFormat="1" applyFont="1" applyFill="1" applyBorder="1" applyAlignment="1" applyProtection="1">
      <alignment horizontal="center" vertical="top" wrapText="1"/>
    </xf>
    <xf numFmtId="1" fontId="8" fillId="0" borderId="49" xfId="7" applyNumberFormat="1" applyFont="1" applyFill="1" applyBorder="1" applyAlignment="1" applyProtection="1">
      <alignment horizontal="right" vertical="top" wrapText="1"/>
    </xf>
    <xf numFmtId="0" fontId="8" fillId="0" borderId="49" xfId="7" applyFont="1" applyFill="1" applyBorder="1" applyAlignment="1" applyProtection="1">
      <alignment vertical="top" wrapText="1"/>
    </xf>
    <xf numFmtId="0" fontId="6" fillId="0" borderId="1" xfId="0" applyFont="1" applyBorder="1" applyAlignment="1">
      <alignment vertical="top" wrapText="1"/>
    </xf>
    <xf numFmtId="164" fontId="8" fillId="8" borderId="17" xfId="0" applyNumberFormat="1" applyFont="1" applyFill="1" applyBorder="1" applyAlignment="1">
      <alignment horizontal="left" vertical="top" wrapText="1"/>
    </xf>
    <xf numFmtId="0" fontId="8" fillId="8" borderId="55" xfId="0" applyFont="1" applyFill="1" applyBorder="1" applyAlignment="1">
      <alignment horizontal="center" vertical="top" wrapText="1"/>
    </xf>
    <xf numFmtId="1" fontId="8" fillId="8" borderId="55" xfId="0" applyNumberFormat="1" applyFont="1" applyFill="1" applyBorder="1" applyAlignment="1">
      <alignment horizontal="right" vertical="top" wrapText="1"/>
    </xf>
    <xf numFmtId="164" fontId="6" fillId="3" borderId="17" xfId="1" applyFont="1" applyFill="1" applyBorder="1" applyAlignment="1">
      <alignment vertical="top" wrapText="1"/>
    </xf>
    <xf numFmtId="164" fontId="6" fillId="3" borderId="28" xfId="1" applyFont="1" applyFill="1" applyBorder="1" applyAlignment="1">
      <alignment vertical="top" wrapText="1"/>
    </xf>
    <xf numFmtId="0" fontId="9" fillId="0" borderId="4" xfId="4" applyFont="1" applyFill="1" applyBorder="1" applyAlignment="1" applyProtection="1">
      <alignment vertical="top" wrapText="1"/>
    </xf>
    <xf numFmtId="164" fontId="19" fillId="0" borderId="51" xfId="0" applyNumberFormat="1" applyFont="1" applyBorder="1" applyAlignment="1">
      <alignment horizontal="left" vertical="top" wrapText="1"/>
    </xf>
    <xf numFmtId="0" fontId="19" fillId="0" borderId="52" xfId="0" applyFont="1" applyBorder="1" applyAlignment="1">
      <alignment horizontal="center" vertical="top" wrapText="1"/>
    </xf>
    <xf numFmtId="1" fontId="19" fillId="0" borderId="52" xfId="0" applyNumberFormat="1" applyFont="1" applyBorder="1" applyAlignment="1">
      <alignment horizontal="right" vertical="top" wrapText="1"/>
    </xf>
    <xf numFmtId="164" fontId="19" fillId="0" borderId="32" xfId="1" applyFont="1" applyFill="1" applyBorder="1" applyAlignment="1" applyProtection="1">
      <alignment vertical="top" wrapText="1"/>
      <protection locked="0"/>
    </xf>
    <xf numFmtId="164" fontId="19" fillId="0" borderId="33" xfId="1" applyFont="1" applyFill="1" applyBorder="1" applyAlignment="1" applyProtection="1">
      <alignment vertical="top" wrapText="1"/>
      <protection locked="0"/>
    </xf>
    <xf numFmtId="0" fontId="6" fillId="0" borderId="7" xfId="7" applyFont="1" applyFill="1" applyBorder="1" applyAlignment="1" applyProtection="1">
      <alignment vertical="top"/>
    </xf>
    <xf numFmtId="164" fontId="19" fillId="0" borderId="56" xfId="0" applyNumberFormat="1" applyFont="1" applyBorder="1" applyAlignment="1">
      <alignment horizontal="left" vertical="top" wrapText="1"/>
    </xf>
    <xf numFmtId="0" fontId="19" fillId="0" borderId="57" xfId="0" applyFont="1" applyBorder="1" applyAlignment="1">
      <alignment horizontal="center" vertical="top" wrapText="1"/>
    </xf>
    <xf numFmtId="1" fontId="19" fillId="0" borderId="57" xfId="0" applyNumberFormat="1" applyFont="1" applyBorder="1" applyAlignment="1">
      <alignment horizontal="right" vertical="top" wrapText="1"/>
    </xf>
    <xf numFmtId="164" fontId="12" fillId="3" borderId="48" xfId="0" applyNumberFormat="1" applyFont="1" applyFill="1" applyBorder="1" applyAlignment="1">
      <alignment horizontal="left" vertical="top" wrapText="1"/>
    </xf>
    <xf numFmtId="164" fontId="19" fillId="0" borderId="56" xfId="1" applyFont="1" applyFill="1" applyBorder="1" applyAlignment="1" applyProtection="1">
      <alignment vertical="top" wrapText="1"/>
      <protection locked="0"/>
    </xf>
    <xf numFmtId="164" fontId="19" fillId="0" borderId="58" xfId="1" applyFont="1" applyFill="1" applyBorder="1" applyAlignment="1" applyProtection="1">
      <alignment vertical="top" wrapText="1"/>
      <protection locked="0"/>
    </xf>
    <xf numFmtId="0" fontId="0" fillId="0" borderId="3" xfId="0" applyBorder="1"/>
    <xf numFmtId="0" fontId="0" fillId="0" borderId="59" xfId="0" applyBorder="1"/>
    <xf numFmtId="4" fontId="0" fillId="0" borderId="60" xfId="0" applyNumberFormat="1" applyBorder="1"/>
    <xf numFmtId="4" fontId="0" fillId="0" borderId="59" xfId="0" applyNumberFormat="1" applyBorder="1"/>
    <xf numFmtId="4" fontId="0" fillId="0" borderId="41" xfId="0" applyNumberFormat="1" applyBorder="1"/>
    <xf numFmtId="0" fontId="0" fillId="0" borderId="61" xfId="0" applyBorder="1" applyAlignment="1">
      <alignment vertical="top" wrapText="1"/>
    </xf>
    <xf numFmtId="164" fontId="0" fillId="8" borderId="39" xfId="0" applyNumberFormat="1" applyFill="1" applyBorder="1" applyAlignment="1">
      <alignment horizontal="left" vertical="top" wrapText="1"/>
    </xf>
    <xf numFmtId="0" fontId="0" fillId="8" borderId="59" xfId="0" applyFill="1" applyBorder="1" applyAlignment="1">
      <alignment horizontal="center" vertical="top" wrapText="1"/>
    </xf>
    <xf numFmtId="1" fontId="0" fillId="8" borderId="59" xfId="0" applyNumberFormat="1" applyFill="1" applyBorder="1" applyAlignment="1">
      <alignment horizontal="right" vertical="top" wrapText="1"/>
    </xf>
    <xf numFmtId="164" fontId="0" fillId="9" borderId="30" xfId="0" applyNumberFormat="1" applyFill="1" applyBorder="1" applyAlignment="1">
      <alignment horizontal="left" vertical="top" wrapText="1"/>
    </xf>
    <xf numFmtId="164" fontId="15" fillId="3" borderId="39" xfId="1" applyFont="1" applyFill="1" applyBorder="1" applyAlignment="1" applyProtection="1">
      <alignment vertical="top" wrapText="1"/>
      <protection locked="0"/>
    </xf>
    <xf numFmtId="164" fontId="15" fillId="3" borderId="41" xfId="1" applyFont="1" applyFill="1" applyBorder="1" applyAlignment="1" applyProtection="1">
      <alignment vertical="top" wrapText="1"/>
      <protection locked="0"/>
    </xf>
    <xf numFmtId="0" fontId="0" fillId="0" borderId="34" xfId="0" applyBorder="1" applyAlignment="1">
      <alignment vertical="top" wrapText="1"/>
    </xf>
    <xf numFmtId="164" fontId="15" fillId="9" borderId="27" xfId="0" applyNumberFormat="1" applyFont="1" applyFill="1" applyBorder="1" applyAlignment="1">
      <alignment horizontal="left" vertical="top" wrapText="1"/>
    </xf>
    <xf numFmtId="164" fontId="26" fillId="0" borderId="25" xfId="7" applyNumberFormat="1" applyFill="1" applyBorder="1" applyAlignment="1" applyProtection="1">
      <alignment horizontal="left" vertical="top" wrapText="1"/>
    </xf>
    <xf numFmtId="0" fontId="18" fillId="0" borderId="16" xfId="0" applyFont="1" applyBorder="1" applyAlignment="1">
      <alignment vertical="top" wrapText="1"/>
    </xf>
    <xf numFmtId="164" fontId="18" fillId="8" borderId="17" xfId="0" applyNumberFormat="1" applyFont="1" applyFill="1" applyBorder="1" applyAlignment="1">
      <alignment horizontal="left" vertical="top" wrapText="1"/>
    </xf>
    <xf numFmtId="0" fontId="18" fillId="8" borderId="55" xfId="0" applyFont="1" applyFill="1" applyBorder="1" applyAlignment="1">
      <alignment horizontal="center" vertical="top" wrapText="1"/>
    </xf>
    <xf numFmtId="1" fontId="18" fillId="8" borderId="55" xfId="0" applyNumberFormat="1" applyFont="1" applyFill="1" applyBorder="1" applyAlignment="1">
      <alignment horizontal="right" vertical="top" wrapText="1"/>
    </xf>
    <xf numFmtId="164" fontId="15" fillId="9" borderId="12" xfId="0" applyNumberFormat="1" applyFont="1" applyFill="1" applyBorder="1" applyAlignment="1">
      <alignment horizontal="left" vertical="top" wrapText="1"/>
    </xf>
    <xf numFmtId="0" fontId="8" fillId="0" borderId="0" xfId="0" applyFont="1"/>
    <xf numFmtId="164" fontId="0" fillId="0" borderId="0" xfId="0" applyNumberFormat="1"/>
    <xf numFmtId="164" fontId="15" fillId="3" borderId="55" xfId="1" applyFont="1" applyFill="1" applyBorder="1" applyAlignment="1">
      <alignment vertical="top" wrapText="1"/>
    </xf>
    <xf numFmtId="164" fontId="15" fillId="3" borderId="28" xfId="1" applyFont="1" applyFill="1" applyBorder="1" applyAlignment="1">
      <alignment vertical="top" wrapText="1"/>
    </xf>
    <xf numFmtId="0" fontId="18" fillId="0" borderId="1" xfId="0" applyFont="1" applyBorder="1" applyAlignment="1">
      <alignment vertical="top" wrapText="1"/>
    </xf>
    <xf numFmtId="0" fontId="6" fillId="0" borderId="62" xfId="4" applyFont="1" applyFill="1" applyBorder="1" applyAlignment="1" applyProtection="1">
      <alignment horizontal="center" vertical="center"/>
      <protection locked="0"/>
    </xf>
    <xf numFmtId="0" fontId="6" fillId="0" borderId="10" xfId="4" applyFont="1" applyFill="1" applyBorder="1" applyAlignment="1" applyProtection="1">
      <alignment horizontal="center" vertical="center"/>
      <protection locked="0"/>
    </xf>
    <xf numFmtId="0" fontId="26" fillId="0" borderId="2" xfId="6" applyFill="1" applyBorder="1" applyAlignment="1" applyProtection="1">
      <alignment vertical="top" wrapText="1"/>
    </xf>
    <xf numFmtId="0" fontId="26" fillId="0" borderId="63" xfId="6" applyFill="1" applyBorder="1" applyAlignment="1" applyProtection="1">
      <alignment vertical="top" wrapText="1"/>
    </xf>
    <xf numFmtId="0" fontId="26" fillId="0" borderId="26" xfId="7" applyFill="1" applyBorder="1" applyAlignment="1" applyProtection="1">
      <alignment vertical="top" wrapText="1"/>
    </xf>
    <xf numFmtId="0" fontId="26" fillId="0" borderId="21" xfId="7" applyFill="1" applyBorder="1" applyAlignment="1" applyProtection="1">
      <alignment vertical="top" wrapText="1"/>
    </xf>
    <xf numFmtId="164" fontId="7" fillId="3" borderId="62" xfId="1" applyFont="1" applyFill="1" applyBorder="1" applyAlignment="1">
      <alignment vertical="top" wrapText="1"/>
    </xf>
    <xf numFmtId="164" fontId="7" fillId="9" borderId="10" xfId="1" applyFont="1" applyFill="1" applyBorder="1" applyAlignment="1">
      <alignment vertical="top" wrapText="1"/>
    </xf>
    <xf numFmtId="0" fontId="20" fillId="8" borderId="23" xfId="0" applyFont="1" applyFill="1" applyBorder="1" applyAlignment="1" applyProtection="1">
      <alignment vertical="top" wrapText="1"/>
      <protection locked="0"/>
    </xf>
    <xf numFmtId="164" fontId="12" fillId="0" borderId="64" xfId="1" applyFont="1" applyFill="1" applyBorder="1" applyAlignment="1">
      <alignment vertical="top" wrapText="1"/>
    </xf>
    <xf numFmtId="164" fontId="12" fillId="3" borderId="65" xfId="1" applyFont="1" applyFill="1" applyBorder="1" applyAlignment="1">
      <alignment vertical="top" wrapText="1"/>
    </xf>
    <xf numFmtId="0" fontId="12" fillId="0" borderId="66" xfId="0" applyFont="1" applyBorder="1" applyAlignment="1">
      <alignment vertical="top" wrapText="1"/>
    </xf>
    <xf numFmtId="164" fontId="15" fillId="3" borderId="67" xfId="1" applyFont="1" applyFill="1" applyBorder="1" applyAlignment="1">
      <alignment vertical="top" wrapText="1"/>
    </xf>
    <xf numFmtId="164" fontId="15" fillId="9" borderId="68" xfId="1" applyFont="1" applyFill="1" applyBorder="1" applyAlignment="1">
      <alignment vertical="top" wrapText="1"/>
    </xf>
    <xf numFmtId="0" fontId="0" fillId="8" borderId="21" xfId="0" applyFont="1" applyFill="1" applyBorder="1" applyAlignment="1">
      <alignment vertical="top" wrapText="1"/>
    </xf>
    <xf numFmtId="164" fontId="15" fillId="3" borderId="69" xfId="1" applyFont="1" applyFill="1" applyBorder="1" applyAlignment="1" applyProtection="1">
      <alignment vertical="top" wrapText="1"/>
      <protection locked="0"/>
    </xf>
    <xf numFmtId="164" fontId="15" fillId="9" borderId="29" xfId="1" applyFont="1" applyFill="1" applyBorder="1" applyAlignment="1" applyProtection="1">
      <alignment vertical="top" wrapText="1"/>
    </xf>
    <xf numFmtId="0" fontId="8" fillId="8" borderId="18" xfId="3" applyFont="1" applyFill="1" applyBorder="1" applyAlignment="1">
      <alignment vertical="top" wrapText="1"/>
    </xf>
    <xf numFmtId="164" fontId="15" fillId="3" borderId="49" xfId="1" applyFont="1" applyFill="1" applyBorder="1" applyAlignment="1" applyProtection="1">
      <alignment vertical="top" wrapText="1"/>
      <protection locked="0"/>
    </xf>
    <xf numFmtId="0" fontId="9" fillId="8" borderId="23" xfId="4" applyFont="1" applyFill="1" applyBorder="1" applyAlignment="1" applyProtection="1">
      <alignment vertical="top" wrapText="1"/>
      <protection locked="0"/>
    </xf>
    <xf numFmtId="0" fontId="8" fillId="0" borderId="27" xfId="7" applyFont="1" applyFill="1" applyBorder="1" applyAlignment="1" applyProtection="1">
      <alignment vertical="top" wrapText="1"/>
    </xf>
    <xf numFmtId="164" fontId="6" fillId="3" borderId="69" xfId="1" applyFont="1" applyFill="1" applyBorder="1" applyAlignment="1">
      <alignment vertical="top" wrapText="1"/>
    </xf>
    <xf numFmtId="164" fontId="6" fillId="9" borderId="29" xfId="1" applyFont="1" applyFill="1" applyBorder="1" applyAlignment="1">
      <alignment vertical="top" wrapText="1"/>
    </xf>
    <xf numFmtId="0" fontId="8" fillId="8" borderId="18" xfId="0" applyFont="1" applyFill="1" applyBorder="1" applyAlignment="1">
      <alignment vertical="top" wrapText="1"/>
    </xf>
    <xf numFmtId="164" fontId="19" fillId="0" borderId="70" xfId="1" applyFont="1" applyFill="1" applyBorder="1" applyAlignment="1" applyProtection="1">
      <alignment vertical="top" wrapText="1"/>
      <protection locked="0"/>
    </xf>
    <xf numFmtId="164" fontId="8" fillId="3" borderId="34" xfId="1" applyFont="1" applyFill="1" applyBorder="1" applyAlignment="1">
      <alignment vertical="top" wrapText="1"/>
    </xf>
    <xf numFmtId="0" fontId="19" fillId="0" borderId="24" xfId="0" applyFont="1" applyBorder="1" applyAlignment="1">
      <alignment vertical="top" wrapText="1"/>
    </xf>
    <xf numFmtId="164" fontId="19" fillId="0" borderId="71" xfId="1" applyFont="1" applyFill="1" applyBorder="1" applyAlignment="1" applyProtection="1">
      <alignment vertical="top" wrapText="1"/>
      <protection locked="0"/>
    </xf>
    <xf numFmtId="164" fontId="8" fillId="3" borderId="72" xfId="1" applyFont="1" applyFill="1" applyBorder="1" applyAlignment="1">
      <alignment vertical="top" wrapText="1"/>
    </xf>
    <xf numFmtId="0" fontId="19" fillId="0" borderId="73" xfId="0" applyFont="1" applyBorder="1" applyAlignment="1">
      <alignment vertical="top" wrapText="1"/>
    </xf>
    <xf numFmtId="0" fontId="0" fillId="0" borderId="41" xfId="0" applyBorder="1"/>
    <xf numFmtId="0" fontId="0" fillId="0" borderId="40" xfId="0" applyBorder="1"/>
    <xf numFmtId="0" fontId="0" fillId="0" borderId="60" xfId="0" applyBorder="1"/>
    <xf numFmtId="164" fontId="15" fillId="3" borderId="40" xfId="1" applyFont="1" applyFill="1" applyBorder="1" applyAlignment="1" applyProtection="1">
      <alignment vertical="top" wrapText="1"/>
      <protection locked="0"/>
    </xf>
    <xf numFmtId="164" fontId="6" fillId="9" borderId="42" xfId="1" applyFont="1" applyFill="1" applyBorder="1" applyAlignment="1">
      <alignment vertical="top" wrapText="1"/>
    </xf>
    <xf numFmtId="0" fontId="8" fillId="8" borderId="74" xfId="3" applyFont="1" applyFill="1" applyBorder="1" applyAlignment="1">
      <alignment vertical="top" wrapText="1"/>
    </xf>
    <xf numFmtId="164" fontId="15" fillId="3" borderId="69" xfId="1" applyFont="1" applyFill="1" applyBorder="1" applyAlignment="1">
      <alignment vertical="top" wrapText="1"/>
    </xf>
    <xf numFmtId="164" fontId="15" fillId="9" borderId="29" xfId="1" applyFont="1" applyFill="1" applyBorder="1" applyAlignment="1">
      <alignment vertical="top" wrapText="1"/>
    </xf>
    <xf numFmtId="0" fontId="0" fillId="8" borderId="18" xfId="0" applyFont="1" applyFill="1" applyBorder="1" applyAlignment="1">
      <alignment vertical="top" wrapText="1"/>
    </xf>
    <xf numFmtId="4" fontId="0" fillId="0" borderId="0" xfId="0" applyNumberFormat="1" applyProtection="1">
      <protection locked="0"/>
    </xf>
    <xf numFmtId="0" fontId="19" fillId="0" borderId="4" xfId="0" applyFont="1" applyBorder="1" applyAlignment="1" applyProtection="1">
      <alignment vertical="top" wrapText="1"/>
      <protection locked="0"/>
    </xf>
    <xf numFmtId="164" fontId="19" fillId="0" borderId="56" xfId="0" applyNumberFormat="1" applyFont="1" applyBorder="1" applyAlignment="1" applyProtection="1">
      <alignment horizontal="left" vertical="top" wrapText="1"/>
      <protection locked="0"/>
    </xf>
    <xf numFmtId="0" fontId="19" fillId="0" borderId="57" xfId="0" applyFont="1" applyBorder="1" applyAlignment="1" applyProtection="1">
      <alignment horizontal="center" vertical="top" wrapText="1"/>
      <protection locked="0"/>
    </xf>
    <xf numFmtId="1" fontId="19" fillId="0" borderId="57" xfId="0" applyNumberFormat="1" applyFont="1" applyBorder="1" applyAlignment="1" applyProtection="1">
      <alignment horizontal="right" vertical="top" wrapText="1"/>
      <protection locked="0"/>
    </xf>
    <xf numFmtId="164" fontId="19" fillId="0" borderId="57" xfId="1" applyFont="1" applyFill="1" applyBorder="1" applyAlignment="1">
      <alignment vertical="top" wrapText="1"/>
    </xf>
    <xf numFmtId="164" fontId="19" fillId="0" borderId="58" xfId="1" applyFont="1" applyFill="1" applyBorder="1" applyAlignment="1">
      <alignment vertical="top" wrapText="1"/>
    </xf>
    <xf numFmtId="0" fontId="18" fillId="0" borderId="61" xfId="0" applyFont="1" applyBorder="1" applyAlignment="1">
      <alignment vertical="top" wrapText="1"/>
    </xf>
    <xf numFmtId="164" fontId="18" fillId="8" borderId="39" xfId="0" applyNumberFormat="1" applyFont="1" applyFill="1" applyBorder="1" applyAlignment="1">
      <alignment horizontal="left" vertical="top" wrapText="1"/>
    </xf>
    <xf numFmtId="0" fontId="18" fillId="8" borderId="59" xfId="0" applyFont="1" applyFill="1" applyBorder="1" applyAlignment="1">
      <alignment horizontal="center" vertical="top" wrapText="1"/>
    </xf>
    <xf numFmtId="1" fontId="18" fillId="8" borderId="59" xfId="0" applyNumberFormat="1" applyFont="1" applyFill="1" applyBorder="1" applyAlignment="1">
      <alignment horizontal="right" vertical="top" wrapText="1"/>
    </xf>
    <xf numFmtId="164" fontId="15" fillId="9" borderId="30" xfId="0" applyNumberFormat="1" applyFont="1" applyFill="1" applyBorder="1" applyAlignment="1">
      <alignment horizontal="left" vertical="top" wrapText="1"/>
    </xf>
    <xf numFmtId="164" fontId="15" fillId="3" borderId="59" xfId="1" applyFont="1" applyFill="1" applyBorder="1" applyAlignment="1">
      <alignment vertical="top" wrapText="1"/>
    </xf>
    <xf numFmtId="164" fontId="15" fillId="3" borderId="41" xfId="1" applyFont="1" applyFill="1" applyBorder="1" applyAlignment="1">
      <alignment vertical="top" wrapText="1"/>
    </xf>
    <xf numFmtId="0" fontId="19" fillId="0" borderId="13" xfId="0" applyFont="1" applyBorder="1" applyAlignment="1" applyProtection="1">
      <alignment vertical="top" wrapText="1"/>
      <protection locked="0"/>
    </xf>
    <xf numFmtId="164" fontId="19" fillId="0" borderId="51" xfId="0" applyNumberFormat="1" applyFont="1" applyBorder="1" applyAlignment="1" applyProtection="1">
      <alignment horizontal="left" vertical="top" wrapText="1"/>
      <protection locked="0"/>
    </xf>
    <xf numFmtId="0" fontId="19" fillId="0" borderId="52" xfId="0" applyFont="1" applyBorder="1" applyAlignment="1" applyProtection="1">
      <alignment horizontal="center" vertical="top" wrapText="1"/>
      <protection locked="0"/>
    </xf>
    <xf numFmtId="1" fontId="19" fillId="0" borderId="52" xfId="0" applyNumberFormat="1" applyFont="1" applyBorder="1" applyAlignment="1" applyProtection="1">
      <alignment horizontal="right" vertical="top" wrapText="1"/>
      <protection locked="0"/>
    </xf>
    <xf numFmtId="164" fontId="19" fillId="0" borderId="75" xfId="1" applyFont="1" applyFill="1" applyBorder="1" applyAlignment="1">
      <alignment vertical="top" wrapText="1"/>
    </xf>
    <xf numFmtId="164" fontId="19" fillId="0" borderId="33" xfId="1" applyFont="1" applyFill="1" applyBorder="1" applyAlignment="1">
      <alignment vertical="top" wrapText="1"/>
    </xf>
    <xf numFmtId="0" fontId="19" fillId="0" borderId="13" xfId="0" applyFont="1" applyBorder="1" applyAlignment="1" applyProtection="1">
      <alignment horizontal="left" vertical="top" wrapText="1"/>
      <protection locked="0"/>
    </xf>
    <xf numFmtId="0" fontId="19" fillId="0" borderId="22" xfId="0" applyFont="1" applyBorder="1" applyAlignment="1" applyProtection="1">
      <alignment vertical="top" wrapText="1"/>
      <protection locked="0"/>
    </xf>
    <xf numFmtId="164" fontId="15" fillId="3" borderId="50" xfId="1" applyFont="1" applyFill="1" applyBorder="1" applyAlignment="1">
      <alignment vertical="top" wrapText="1"/>
    </xf>
    <xf numFmtId="164" fontId="15" fillId="3" borderId="9" xfId="1" applyFont="1" applyFill="1" applyBorder="1" applyAlignment="1">
      <alignment vertical="top" wrapText="1"/>
    </xf>
    <xf numFmtId="164" fontId="9" fillId="9" borderId="49" xfId="4" applyNumberFormat="1" applyFont="1" applyFill="1" applyBorder="1" applyAlignment="1" applyProtection="1">
      <alignment horizontal="left" vertical="top" wrapText="1"/>
    </xf>
    <xf numFmtId="164" fontId="9" fillId="8" borderId="0" xfId="4" applyNumberFormat="1" applyFont="1" applyFill="1" applyBorder="1" applyAlignment="1" applyProtection="1">
      <alignment horizontal="left" vertical="top" wrapText="1"/>
    </xf>
    <xf numFmtId="0" fontId="9" fillId="8" borderId="0" xfId="4" applyNumberFormat="1" applyFont="1" applyFill="1" applyBorder="1" applyAlignment="1" applyProtection="1">
      <alignment horizontal="center" vertical="top" wrapText="1"/>
    </xf>
    <xf numFmtId="1" fontId="9" fillId="8" borderId="0" xfId="4" applyNumberFormat="1" applyFont="1" applyFill="1" applyBorder="1" applyAlignment="1" applyProtection="1">
      <alignment horizontal="right" vertical="top" wrapText="1"/>
    </xf>
    <xf numFmtId="164" fontId="9" fillId="9" borderId="0" xfId="4" applyNumberFormat="1" applyFont="1" applyFill="1" applyBorder="1" applyAlignment="1" applyProtection="1">
      <alignment horizontal="left" vertical="top" wrapText="1"/>
    </xf>
    <xf numFmtId="0" fontId="9" fillId="0" borderId="0" xfId="4" applyFont="1" applyFill="1" applyBorder="1" applyAlignment="1" applyProtection="1">
      <alignment vertical="top" wrapText="1"/>
    </xf>
    <xf numFmtId="0" fontId="9" fillId="0" borderId="16" xfId="4" applyFont="1" applyFill="1" applyBorder="1" applyAlignment="1" applyProtection="1">
      <alignment vertical="top" wrapText="1"/>
    </xf>
    <xf numFmtId="164" fontId="9" fillId="8" borderId="17" xfId="4" applyNumberFormat="1" applyFont="1" applyFill="1" applyBorder="1" applyAlignment="1" applyProtection="1">
      <alignment horizontal="left" vertical="top" wrapText="1"/>
    </xf>
    <xf numFmtId="0" fontId="9" fillId="8" borderId="55" xfId="4" applyNumberFormat="1" applyFont="1" applyFill="1" applyBorder="1" applyAlignment="1" applyProtection="1">
      <alignment horizontal="center" vertical="top" wrapText="1"/>
    </xf>
    <xf numFmtId="1" fontId="9" fillId="8" borderId="55" xfId="4" applyNumberFormat="1" applyFont="1" applyFill="1" applyBorder="1" applyAlignment="1" applyProtection="1">
      <alignment horizontal="right" vertical="top" wrapText="1"/>
    </xf>
    <xf numFmtId="164" fontId="9" fillId="9" borderId="29" xfId="4" applyNumberFormat="1" applyFont="1" applyFill="1" applyBorder="1" applyAlignment="1" applyProtection="1">
      <alignment horizontal="left" vertical="top" wrapText="1"/>
    </xf>
    <xf numFmtId="164" fontId="15" fillId="3" borderId="17" xfId="1" applyFont="1" applyFill="1" applyBorder="1" applyAlignment="1">
      <alignment vertical="top" wrapText="1"/>
    </xf>
    <xf numFmtId="0" fontId="21" fillId="0" borderId="19" xfId="0" applyFont="1" applyBorder="1" applyAlignment="1" applyProtection="1">
      <alignment vertical="top" wrapText="1"/>
      <protection locked="0"/>
    </xf>
    <xf numFmtId="9" fontId="21" fillId="0" borderId="32" xfId="0" applyNumberFormat="1" applyFont="1" applyBorder="1" applyAlignment="1" applyProtection="1">
      <alignment horizontal="left" vertical="top" wrapText="1"/>
      <protection locked="0"/>
    </xf>
    <xf numFmtId="0" fontId="21" fillId="0" borderId="75" xfId="0" applyFont="1" applyBorder="1" applyAlignment="1" applyProtection="1">
      <alignment horizontal="center" vertical="top" wrapText="1"/>
      <protection locked="0"/>
    </xf>
    <xf numFmtId="1" fontId="21" fillId="0" borderId="75" xfId="0" applyNumberFormat="1" applyFont="1" applyBorder="1" applyAlignment="1" applyProtection="1">
      <alignment horizontal="right" vertical="top" wrapText="1"/>
      <protection locked="0"/>
    </xf>
    <xf numFmtId="164" fontId="12" fillId="3" borderId="2" xfId="0" applyNumberFormat="1" applyFont="1" applyFill="1" applyBorder="1" applyAlignment="1">
      <alignment horizontal="left" vertical="top" wrapText="1"/>
    </xf>
    <xf numFmtId="164" fontId="0" fillId="0" borderId="32" xfId="1" applyFont="1" applyFill="1" applyBorder="1" applyAlignment="1" applyProtection="1">
      <alignment vertical="top" wrapText="1"/>
      <protection locked="0"/>
    </xf>
    <xf numFmtId="164" fontId="0" fillId="0" borderId="33" xfId="1" applyFont="1" applyFill="1" applyBorder="1" applyAlignment="1" applyProtection="1">
      <alignment vertical="top" wrapText="1"/>
      <protection locked="0"/>
    </xf>
    <xf numFmtId="0" fontId="22" fillId="0" borderId="19" xfId="0" applyFont="1" applyBorder="1" applyAlignment="1" applyProtection="1">
      <alignment vertical="top" wrapText="1"/>
      <protection locked="0"/>
    </xf>
    <xf numFmtId="9" fontId="22" fillId="0" borderId="32" xfId="0" applyNumberFormat="1" applyFont="1" applyBorder="1" applyAlignment="1" applyProtection="1">
      <alignment horizontal="left" vertical="top" wrapText="1"/>
      <protection locked="0"/>
    </xf>
    <xf numFmtId="0" fontId="22" fillId="0" borderId="75" xfId="0" applyFont="1" applyBorder="1" applyAlignment="1" applyProtection="1">
      <alignment horizontal="center" vertical="top" wrapText="1"/>
      <protection locked="0"/>
    </xf>
    <xf numFmtId="1" fontId="22" fillId="0" borderId="75" xfId="0" applyNumberFormat="1" applyFont="1" applyBorder="1" applyAlignment="1" applyProtection="1">
      <alignment horizontal="right" vertical="top" wrapText="1"/>
      <protection locked="0"/>
    </xf>
    <xf numFmtId="0" fontId="0" fillId="0" borderId="19" xfId="0" applyBorder="1" applyAlignment="1" applyProtection="1">
      <alignment vertical="top"/>
      <protection locked="0"/>
    </xf>
    <xf numFmtId="9" fontId="0" fillId="0" borderId="32" xfId="0" applyNumberFormat="1" applyFont="1" applyBorder="1" applyAlignment="1" applyProtection="1">
      <alignment horizontal="left" vertical="top"/>
      <protection locked="0"/>
    </xf>
    <xf numFmtId="0" fontId="0" fillId="0" borderId="75" xfId="0" applyBorder="1" applyAlignment="1" applyProtection="1">
      <alignment horizontal="center" vertical="top"/>
      <protection locked="0"/>
    </xf>
    <xf numFmtId="1" fontId="0" fillId="0" borderId="75" xfId="0" applyNumberFormat="1" applyFont="1" applyBorder="1" applyAlignment="1" applyProtection="1">
      <alignment horizontal="right" vertical="top"/>
      <protection locked="0"/>
    </xf>
    <xf numFmtId="0" fontId="0" fillId="0" borderId="19" xfId="0" applyFont="1" applyBorder="1" applyAlignment="1" applyProtection="1">
      <alignment vertical="top" wrapText="1"/>
      <protection locked="0"/>
    </xf>
    <xf numFmtId="164" fontId="0" fillId="0" borderId="32" xfId="0" applyNumberFormat="1" applyFont="1" applyBorder="1" applyAlignment="1" applyProtection="1">
      <alignment horizontal="left" vertical="top" wrapText="1"/>
      <protection locked="0"/>
    </xf>
    <xf numFmtId="0" fontId="0" fillId="0" borderId="75" xfId="0" applyFont="1" applyBorder="1" applyAlignment="1" applyProtection="1">
      <alignment horizontal="center" vertical="top" wrapText="1"/>
      <protection locked="0"/>
    </xf>
    <xf numFmtId="1" fontId="0" fillId="0" borderId="75" xfId="0" applyNumberFormat="1" applyFont="1" applyBorder="1" applyAlignment="1" applyProtection="1">
      <alignment horizontal="right" vertical="top" wrapText="1"/>
      <protection locked="0"/>
    </xf>
    <xf numFmtId="164" fontId="0" fillId="0" borderId="32" xfId="1" applyFont="1" applyFill="1" applyBorder="1" applyAlignment="1">
      <alignment vertical="top" wrapText="1"/>
    </xf>
    <xf numFmtId="164" fontId="0" fillId="0" borderId="33" xfId="1" applyFont="1" applyFill="1" applyBorder="1" applyAlignment="1">
      <alignment vertical="top" wrapText="1"/>
    </xf>
    <xf numFmtId="0" fontId="0" fillId="0" borderId="19" xfId="0" applyBorder="1" applyAlignment="1" applyProtection="1">
      <alignment vertical="top" wrapText="1"/>
      <protection locked="0"/>
    </xf>
    <xf numFmtId="0" fontId="0" fillId="0" borderId="22" xfId="0" applyFont="1" applyBorder="1" applyAlignment="1" applyProtection="1">
      <alignment vertical="top" wrapText="1"/>
      <protection locked="0"/>
    </xf>
    <xf numFmtId="164" fontId="0" fillId="0" borderId="56" xfId="0" applyNumberFormat="1" applyFont="1" applyBorder="1" applyAlignment="1" applyProtection="1">
      <alignment horizontal="left" vertical="top" wrapText="1"/>
      <protection locked="0"/>
    </xf>
    <xf numFmtId="0" fontId="0" fillId="0" borderId="57" xfId="0" applyFont="1" applyBorder="1" applyAlignment="1" applyProtection="1">
      <alignment horizontal="center" vertical="top" wrapText="1"/>
      <protection locked="0"/>
    </xf>
    <xf numFmtId="1" fontId="0" fillId="0" borderId="57" xfId="0" applyNumberFormat="1" applyFont="1" applyBorder="1" applyAlignment="1" applyProtection="1">
      <alignment horizontal="right" vertical="top" wrapText="1"/>
      <protection locked="0"/>
    </xf>
    <xf numFmtId="164" fontId="0" fillId="0" borderId="56" xfId="1" applyFont="1" applyFill="1" applyBorder="1" applyAlignment="1" applyProtection="1">
      <alignment vertical="top" wrapText="1"/>
      <protection locked="0"/>
    </xf>
    <xf numFmtId="164" fontId="0" fillId="0" borderId="58" xfId="1" applyFont="1" applyFill="1" applyBorder="1" applyAlignment="1" applyProtection="1">
      <alignment vertical="top" wrapText="1"/>
      <protection locked="0"/>
    </xf>
    <xf numFmtId="164" fontId="9" fillId="0" borderId="0" xfId="4" applyNumberFormat="1" applyFont="1" applyFill="1" applyBorder="1" applyAlignment="1" applyProtection="1">
      <alignment horizontal="left" vertical="top" wrapText="1"/>
    </xf>
    <xf numFmtId="0" fontId="9" fillId="0" borderId="0" xfId="4" applyNumberFormat="1" applyFont="1" applyFill="1" applyBorder="1" applyAlignment="1" applyProtection="1">
      <alignment horizontal="center" vertical="top" wrapText="1"/>
    </xf>
    <xf numFmtId="1" fontId="9" fillId="0" borderId="0" xfId="4" applyNumberFormat="1" applyFont="1" applyFill="1" applyBorder="1" applyAlignment="1" applyProtection="1">
      <alignment horizontal="right" vertical="top" wrapText="1"/>
    </xf>
    <xf numFmtId="0" fontId="23" fillId="9" borderId="16" xfId="2" applyFill="1" applyBorder="1" applyAlignment="1" applyProtection="1">
      <alignment vertical="center" wrapText="1"/>
    </xf>
    <xf numFmtId="164" fontId="23" fillId="8" borderId="11" xfId="2" applyNumberFormat="1" applyFill="1" applyBorder="1" applyAlignment="1" applyProtection="1">
      <alignment horizontal="left" vertical="center" wrapText="1"/>
    </xf>
    <xf numFmtId="0" fontId="23" fillId="8" borderId="11" xfId="2" applyNumberFormat="1" applyFill="1" applyBorder="1" applyAlignment="1" applyProtection="1">
      <alignment horizontal="center" vertical="center" wrapText="1"/>
    </xf>
    <xf numFmtId="1" fontId="23" fillId="8" borderId="11" xfId="2" applyNumberFormat="1" applyFill="1" applyBorder="1" applyAlignment="1" applyProtection="1">
      <alignment horizontal="right" vertical="center" wrapText="1"/>
    </xf>
    <xf numFmtId="164" fontId="21" fillId="9" borderId="76" xfId="1" applyFont="1" applyFill="1" applyBorder="1" applyAlignment="1" applyProtection="1">
      <alignment wrapText="1"/>
    </xf>
    <xf numFmtId="0" fontId="23" fillId="6" borderId="19" xfId="2" applyFill="1" applyBorder="1" applyAlignment="1" applyProtection="1">
      <alignment vertical="center" wrapText="1"/>
    </xf>
    <xf numFmtId="164" fontId="23" fillId="8" borderId="77" xfId="2" applyNumberFormat="1" applyFill="1" applyBorder="1" applyAlignment="1" applyProtection="1">
      <alignment horizontal="left" vertical="center"/>
    </xf>
    <xf numFmtId="0" fontId="23" fillId="8" borderId="77" xfId="2" applyNumberFormat="1" applyFill="1" applyBorder="1" applyAlignment="1" applyProtection="1">
      <alignment horizontal="center" vertical="center" wrapText="1"/>
    </xf>
    <xf numFmtId="1" fontId="23" fillId="8" borderId="77" xfId="2" applyNumberFormat="1" applyFill="1" applyBorder="1" applyAlignment="1" applyProtection="1">
      <alignment horizontal="right" vertical="center" wrapText="1"/>
    </xf>
    <xf numFmtId="164" fontId="23" fillId="8" borderId="77" xfId="2" applyNumberFormat="1" applyFill="1" applyBorder="1" applyAlignment="1" applyProtection="1">
      <alignment horizontal="left" vertical="center" wrapText="1"/>
    </xf>
    <xf numFmtId="164" fontId="23" fillId="6" borderId="78" xfId="1" applyFont="1" applyFill="1" applyBorder="1" applyAlignment="1" applyProtection="1">
      <alignment wrapText="1"/>
    </xf>
    <xf numFmtId="0" fontId="23" fillId="3" borderId="22" xfId="2" applyFill="1" applyBorder="1" applyAlignment="1" applyProtection="1">
      <alignment vertical="center" wrapText="1"/>
    </xf>
    <xf numFmtId="164" fontId="23" fillId="8" borderId="79" xfId="2" applyNumberFormat="1" applyFill="1" applyBorder="1" applyAlignment="1" applyProtection="1">
      <alignment horizontal="left" vertical="center" wrapText="1"/>
    </xf>
    <xf numFmtId="0" fontId="23" fillId="8" borderId="79" xfId="2" applyNumberFormat="1" applyFill="1" applyBorder="1" applyAlignment="1" applyProtection="1">
      <alignment horizontal="center" vertical="center" wrapText="1"/>
    </xf>
    <xf numFmtId="1" fontId="23" fillId="8" borderId="79" xfId="2" applyNumberFormat="1" applyFill="1" applyBorder="1" applyAlignment="1" applyProtection="1">
      <alignment horizontal="right" vertical="center" wrapText="1"/>
    </xf>
    <xf numFmtId="164" fontId="23" fillId="3" borderId="80" xfId="1" applyFont="1" applyFill="1" applyBorder="1" applyAlignment="1" applyProtection="1">
      <alignment wrapText="1"/>
    </xf>
    <xf numFmtId="164" fontId="23" fillId="3" borderId="81" xfId="1" applyFont="1" applyFill="1" applyBorder="1" applyAlignment="1" applyProtection="1">
      <alignment wrapText="1"/>
    </xf>
    <xf numFmtId="0" fontId="10" fillId="0" borderId="0" xfId="0" applyFont="1" applyProtection="1">
      <protection locked="0"/>
    </xf>
    <xf numFmtId="0" fontId="10" fillId="0" borderId="0" xfId="0" applyFont="1" applyAlignment="1" applyProtection="1">
      <alignment horizontal="center"/>
      <protection locked="0"/>
    </xf>
    <xf numFmtId="1" fontId="10" fillId="0" borderId="0" xfId="0" applyNumberFormat="1" applyFont="1" applyAlignment="1" applyProtection="1">
      <alignment horizontal="right"/>
      <protection locked="0"/>
    </xf>
    <xf numFmtId="164" fontId="19" fillId="0" borderId="71" xfId="1" applyFont="1" applyFill="1" applyBorder="1" applyAlignment="1">
      <alignment vertical="top" wrapText="1"/>
    </xf>
    <xf numFmtId="0" fontId="19" fillId="0" borderId="73" xfId="3" applyFont="1" applyFill="1" applyBorder="1" applyAlignment="1">
      <alignment vertical="top" wrapText="1"/>
    </xf>
    <xf numFmtId="164" fontId="15" fillId="3" borderId="40" xfId="1" applyFont="1" applyFill="1" applyBorder="1" applyAlignment="1">
      <alignment vertical="top" wrapText="1"/>
    </xf>
    <xf numFmtId="164" fontId="15" fillId="9" borderId="42" xfId="1" applyFont="1" applyFill="1" applyBorder="1" applyAlignment="1">
      <alignment vertical="top" wrapText="1"/>
    </xf>
    <xf numFmtId="0" fontId="0" fillId="8" borderId="74" xfId="0" applyFont="1" applyFill="1" applyBorder="1" applyAlignment="1">
      <alignment vertical="top" wrapText="1"/>
    </xf>
    <xf numFmtId="164" fontId="19" fillId="0" borderId="70" xfId="1" applyFont="1" applyFill="1" applyBorder="1" applyAlignment="1">
      <alignment vertical="top" wrapText="1"/>
    </xf>
    <xf numFmtId="0" fontId="19" fillId="0" borderId="24" xfId="3" applyFont="1" applyFill="1" applyBorder="1" applyAlignment="1">
      <alignment vertical="top" wrapText="1"/>
    </xf>
    <xf numFmtId="164" fontId="15" fillId="3" borderId="49" xfId="1" applyFont="1" applyFill="1" applyBorder="1" applyAlignment="1">
      <alignment vertical="top" wrapText="1"/>
    </xf>
    <xf numFmtId="0" fontId="9" fillId="8" borderId="0" xfId="4" applyFont="1" applyFill="1" applyBorder="1" applyAlignment="1" applyProtection="1">
      <alignment vertical="top" wrapText="1"/>
      <protection locked="0"/>
    </xf>
    <xf numFmtId="164" fontId="9" fillId="9" borderId="29" xfId="1" applyFont="1" applyFill="1" applyBorder="1" applyAlignment="1" applyProtection="1">
      <alignment vertical="top" wrapText="1"/>
    </xf>
    <xf numFmtId="0" fontId="24" fillId="8" borderId="12" xfId="4" applyFill="1" applyBorder="1" applyAlignment="1" applyProtection="1">
      <alignment vertical="top" wrapText="1"/>
      <protection locked="0"/>
    </xf>
    <xf numFmtId="164" fontId="0" fillId="0" borderId="40" xfId="1" applyFont="1" applyFill="1" applyBorder="1" applyAlignment="1" applyProtection="1">
      <alignment vertical="top" wrapText="1"/>
      <protection locked="0"/>
    </xf>
    <xf numFmtId="164" fontId="8" fillId="3" borderId="42" xfId="1" applyFont="1" applyFill="1" applyBorder="1" applyAlignment="1">
      <alignment vertical="top" wrapText="1"/>
    </xf>
    <xf numFmtId="0" fontId="0" fillId="0" borderId="35" xfId="3" applyFont="1" applyFill="1" applyBorder="1" applyAlignment="1">
      <alignment vertical="top" wrapText="1"/>
    </xf>
    <xf numFmtId="164" fontId="0" fillId="0" borderId="70" xfId="1" applyFont="1" applyFill="1" applyBorder="1" applyAlignment="1" applyProtection="1">
      <alignment vertical="top" wrapText="1"/>
      <protection locked="0"/>
    </xf>
    <xf numFmtId="164" fontId="0" fillId="0" borderId="70" xfId="1" applyFont="1" applyFill="1" applyBorder="1" applyAlignment="1">
      <alignment vertical="top" wrapText="1"/>
    </xf>
    <xf numFmtId="0" fontId="0" fillId="0" borderId="35" xfId="0" applyFont="1" applyBorder="1" applyAlignment="1" applyProtection="1">
      <alignment vertical="top" wrapText="1"/>
      <protection locked="0"/>
    </xf>
    <xf numFmtId="164" fontId="0" fillId="0" borderId="71" xfId="1" applyFont="1" applyFill="1" applyBorder="1" applyAlignment="1" applyProtection="1">
      <alignment vertical="top" wrapText="1"/>
      <protection locked="0"/>
    </xf>
    <xf numFmtId="0" fontId="0" fillId="0" borderId="48" xfId="0" applyFont="1" applyBorder="1" applyAlignment="1" applyProtection="1">
      <alignment vertical="top" wrapText="1"/>
      <protection locked="0"/>
    </xf>
    <xf numFmtId="164" fontId="9" fillId="0" borderId="0" xfId="1" applyFont="1" applyFill="1" applyBorder="1" applyAlignment="1" applyProtection="1">
      <alignment vertical="top" wrapText="1"/>
    </xf>
    <xf numFmtId="0" fontId="24" fillId="0" borderId="0" xfId="4" applyFill="1" applyBorder="1" applyAlignment="1" applyProtection="1">
      <alignment vertical="top" wrapText="1"/>
      <protection locked="0"/>
    </xf>
    <xf numFmtId="164" fontId="21" fillId="9" borderId="11" xfId="1" applyFont="1" applyFill="1" applyBorder="1" applyAlignment="1" applyProtection="1">
      <alignment wrapText="1"/>
    </xf>
    <xf numFmtId="164" fontId="23" fillId="9" borderId="82" xfId="1" applyFont="1" applyFill="1" applyBorder="1" applyAlignment="1" applyProtection="1">
      <alignment wrapText="1"/>
    </xf>
    <xf numFmtId="164" fontId="0" fillId="0" borderId="0" xfId="1" applyFont="1" applyProtection="1">
      <protection locked="0"/>
    </xf>
    <xf numFmtId="164" fontId="23" fillId="6" borderId="83" xfId="1" applyFont="1" applyFill="1" applyBorder="1" applyAlignment="1" applyProtection="1">
      <alignment wrapText="1"/>
    </xf>
    <xf numFmtId="164" fontId="23" fillId="6" borderId="84" xfId="1" applyFont="1" applyFill="1" applyBorder="1" applyAlignment="1" applyProtection="1">
      <alignment wrapText="1"/>
    </xf>
    <xf numFmtId="164" fontId="23" fillId="3" borderId="85" xfId="1" applyFont="1" applyFill="1" applyBorder="1" applyAlignment="1" applyProtection="1">
      <alignment wrapText="1"/>
    </xf>
    <xf numFmtId="164" fontId="23" fillId="3" borderId="86" xfId="1" applyFont="1" applyFill="1" applyBorder="1" applyAlignment="1" applyProtection="1">
      <alignment wrapText="1"/>
    </xf>
    <xf numFmtId="164" fontId="15" fillId="0" borderId="0" xfId="1" applyFont="1" applyFill="1" applyBorder="1" applyAlignment="1" applyProtection="1">
      <alignment vertical="top" wrapText="1"/>
    </xf>
    <xf numFmtId="164" fontId="0" fillId="0" borderId="0" xfId="1" applyFont="1" applyFill="1" applyProtection="1">
      <protection locked="0"/>
    </xf>
    <xf numFmtId="0" fontId="0" fillId="0" borderId="21" xfId="0" applyBorder="1" applyAlignment="1">
      <alignment vertical="top" wrapText="1"/>
    </xf>
    <xf numFmtId="0" fontId="0" fillId="0" borderId="53" xfId="0" applyBorder="1"/>
    <xf numFmtId="0" fontId="0" fillId="0" borderId="87" xfId="0" applyBorder="1" applyAlignment="1">
      <alignment wrapText="1"/>
    </xf>
    <xf numFmtId="0" fontId="0" fillId="0" borderId="87" xfId="0" applyBorder="1"/>
    <xf numFmtId="0" fontId="0" fillId="0" borderId="75" xfId="0" applyBorder="1"/>
    <xf numFmtId="0" fontId="0" fillId="0" borderId="42" xfId="0" applyBorder="1" applyAlignment="1">
      <alignment vertical="top" wrapText="1"/>
    </xf>
    <xf numFmtId="0" fontId="0" fillId="0" borderId="23" xfId="0" applyBorder="1" applyAlignment="1">
      <alignment wrapText="1"/>
    </xf>
    <xf numFmtId="0" fontId="0" fillId="0" borderId="2" xfId="0" applyBorder="1"/>
    <xf numFmtId="0" fontId="0" fillId="0" borderId="63" xfId="0" applyBorder="1"/>
    <xf numFmtId="0" fontId="0" fillId="0" borderId="63" xfId="0" applyBorder="1"/>
    <xf numFmtId="0" fontId="25" fillId="52" borderId="87" xfId="0" applyFont="1" applyFill="1" applyBorder="1" applyAlignment="1">
      <alignment wrapText="1"/>
    </xf>
    <xf numFmtId="0" fontId="0" fillId="52" borderId="87" xfId="0" applyFill="1" applyBorder="1"/>
    <xf numFmtId="0" fontId="0" fillId="52" borderId="59" xfId="0" applyFill="1" applyBorder="1"/>
    <xf numFmtId="0" fontId="0" fillId="52" borderId="40" xfId="0" applyFill="1" applyBorder="1"/>
    <xf numFmtId="0" fontId="0" fillId="52" borderId="0" xfId="0" applyFill="1"/>
    <xf numFmtId="0" fontId="56" fillId="52" borderId="0" xfId="0" applyFont="1" applyFill="1"/>
    <xf numFmtId="164" fontId="56" fillId="52" borderId="0" xfId="0" applyNumberFormat="1" applyFont="1" applyFill="1"/>
    <xf numFmtId="4" fontId="56" fillId="52" borderId="59" xfId="0" applyNumberFormat="1" applyFont="1" applyFill="1" applyBorder="1"/>
    <xf numFmtId="4" fontId="56" fillId="52" borderId="41" xfId="0" applyNumberFormat="1" applyFont="1" applyFill="1" applyBorder="1"/>
    <xf numFmtId="0" fontId="6" fillId="0" borderId="7" xfId="4" applyNumberFormat="1" applyFont="1" applyFill="1" applyBorder="1" applyAlignment="1" applyProtection="1">
      <alignment horizontal="center" vertical="center"/>
      <protection locked="0"/>
    </xf>
    <xf numFmtId="0" fontId="6" fillId="0" borderId="49" xfId="4" applyNumberFormat="1" applyFont="1" applyFill="1" applyBorder="1" applyAlignment="1" applyProtection="1">
      <alignment horizontal="center" vertical="center"/>
      <protection locked="0"/>
    </xf>
    <xf numFmtId="0" fontId="6" fillId="0" borderId="27" xfId="4" applyNumberFormat="1" applyFont="1" applyFill="1" applyBorder="1" applyAlignment="1" applyProtection="1">
      <alignment horizontal="center" vertical="center"/>
      <protection locked="0"/>
    </xf>
    <xf numFmtId="0" fontId="21" fillId="0" borderId="3" xfId="2" applyNumberFormat="1" applyFont="1" applyFill="1" applyBorder="1" applyAlignment="1" applyProtection="1">
      <alignment horizontal="left" vertical="top" wrapText="1"/>
    </xf>
    <xf numFmtId="0" fontId="6" fillId="0" borderId="33" xfId="4" applyNumberFormat="1" applyFont="1" applyFill="1" applyBorder="1" applyAlignment="1" applyProtection="1">
      <alignment horizontal="center" vertical="center"/>
      <protection locked="0"/>
    </xf>
    <xf numFmtId="0" fontId="11" fillId="4" borderId="1" xfId="3" applyFont="1" applyBorder="1" applyAlignment="1">
      <alignment horizontal="center" vertical="center"/>
    </xf>
    <xf numFmtId="0" fontId="11" fillId="4" borderId="25" xfId="3" applyFont="1" applyBorder="1" applyAlignment="1">
      <alignment horizontal="center" vertical="center"/>
    </xf>
    <xf numFmtId="0" fontId="11" fillId="4" borderId="27" xfId="3" applyFont="1" applyBorder="1" applyAlignment="1">
      <alignment horizontal="center" vertical="center"/>
    </xf>
    <xf numFmtId="0" fontId="3" fillId="0" borderId="0" xfId="0" applyFont="1" applyAlignment="1">
      <alignment vertical="top" wrapText="1"/>
    </xf>
    <xf numFmtId="0" fontId="0" fillId="0" borderId="0" xfId="0" applyAlignment="1"/>
    <xf numFmtId="0" fontId="0" fillId="0" borderId="2" xfId="0" applyBorder="1" applyAlignment="1"/>
    <xf numFmtId="164" fontId="0" fillId="0" borderId="0" xfId="1" applyFont="1"/>
  </cellXfs>
  <cellStyles count="106">
    <cellStyle name="40% - Accent3" xfId="6" builtinId="39"/>
    <cellStyle name="40% - Accent6" xfId="7" builtinId="51"/>
    <cellStyle name="Accent1 - 20%" xfId="8" xr:uid="{00000000-0005-0000-0000-000031000000}"/>
    <cellStyle name="Accent1 - 40%" xfId="9" xr:uid="{00000000-0005-0000-0000-000032000000}"/>
    <cellStyle name="Accent1 - 60%" xfId="10" xr:uid="{00000000-0005-0000-0000-000033000000}"/>
    <cellStyle name="Accent1 2" xfId="11" xr:uid="{00000000-0005-0000-0000-000034000000}"/>
    <cellStyle name="Accent1 3" xfId="12" xr:uid="{00000000-0005-0000-0000-000035000000}"/>
    <cellStyle name="Accent1 4" xfId="13" xr:uid="{00000000-0005-0000-0000-000036000000}"/>
    <cellStyle name="Accent2 - 20%" xfId="14" xr:uid="{00000000-0005-0000-0000-000037000000}"/>
    <cellStyle name="Accent2 - 40%" xfId="15" xr:uid="{00000000-0005-0000-0000-000038000000}"/>
    <cellStyle name="Accent2 - 60%" xfId="16" xr:uid="{00000000-0005-0000-0000-000039000000}"/>
    <cellStyle name="Accent2 2" xfId="17" xr:uid="{00000000-0005-0000-0000-00003A000000}"/>
    <cellStyle name="Accent2 3" xfId="18" xr:uid="{00000000-0005-0000-0000-00003B000000}"/>
    <cellStyle name="Accent2 4" xfId="19" xr:uid="{00000000-0005-0000-0000-00003C000000}"/>
    <cellStyle name="Accent3 - 20%" xfId="20" xr:uid="{00000000-0005-0000-0000-00003D000000}"/>
    <cellStyle name="Accent3 - 40%" xfId="21" xr:uid="{00000000-0005-0000-0000-00003E000000}"/>
    <cellStyle name="Accent3 - 60%" xfId="22" xr:uid="{00000000-0005-0000-0000-00003F000000}"/>
    <cellStyle name="Accent3 2" xfId="23" xr:uid="{00000000-0005-0000-0000-000040000000}"/>
    <cellStyle name="Accent3 3" xfId="24" xr:uid="{00000000-0005-0000-0000-000041000000}"/>
    <cellStyle name="Accent3 4" xfId="25" xr:uid="{00000000-0005-0000-0000-000042000000}"/>
    <cellStyle name="Accent4 - 20%" xfId="26" xr:uid="{00000000-0005-0000-0000-000043000000}"/>
    <cellStyle name="Accent4 - 40%" xfId="27" xr:uid="{00000000-0005-0000-0000-000044000000}"/>
    <cellStyle name="Accent4 - 60%" xfId="28" xr:uid="{00000000-0005-0000-0000-000045000000}"/>
    <cellStyle name="Accent4 2" xfId="29" xr:uid="{00000000-0005-0000-0000-000046000000}"/>
    <cellStyle name="Accent4 3" xfId="30" xr:uid="{00000000-0005-0000-0000-000047000000}"/>
    <cellStyle name="Accent4 4" xfId="31" xr:uid="{00000000-0005-0000-0000-000048000000}"/>
    <cellStyle name="Accent5 - 20%" xfId="32" xr:uid="{00000000-0005-0000-0000-000049000000}"/>
    <cellStyle name="Accent5 - 40%" xfId="33" xr:uid="{00000000-0005-0000-0000-00004A000000}"/>
    <cellStyle name="Accent5 - 60%" xfId="34" xr:uid="{00000000-0005-0000-0000-00004B000000}"/>
    <cellStyle name="Accent5 2" xfId="35" xr:uid="{00000000-0005-0000-0000-00004C000000}"/>
    <cellStyle name="Accent5 3" xfId="36" xr:uid="{00000000-0005-0000-0000-00004D000000}"/>
    <cellStyle name="Accent5 4" xfId="37" xr:uid="{00000000-0005-0000-0000-00004E000000}"/>
    <cellStyle name="Accent6 - 20%" xfId="38" xr:uid="{00000000-0005-0000-0000-00004F000000}"/>
    <cellStyle name="Accent6 - 40%" xfId="39" xr:uid="{00000000-0005-0000-0000-000050000000}"/>
    <cellStyle name="Accent6 - 60%" xfId="40" xr:uid="{00000000-0005-0000-0000-000051000000}"/>
    <cellStyle name="Accent6 2" xfId="41" xr:uid="{00000000-0005-0000-0000-000052000000}"/>
    <cellStyle name="Accent6 3" xfId="42" xr:uid="{00000000-0005-0000-0000-000053000000}"/>
    <cellStyle name="Accent6 4" xfId="43" xr:uid="{00000000-0005-0000-0000-000054000000}"/>
    <cellStyle name="Bad 2" xfId="44" xr:uid="{00000000-0005-0000-0000-000055000000}"/>
    <cellStyle name="Calculation" xfId="3" builtinId="22"/>
    <cellStyle name="Calculation 2" xfId="45" xr:uid="{00000000-0005-0000-0000-000056000000}"/>
    <cellStyle name="Check Cell 2" xfId="46" xr:uid="{00000000-0005-0000-0000-000057000000}"/>
    <cellStyle name="Comma" xfId="1" builtinId="3"/>
    <cellStyle name="Comma 2" xfId="47" xr:uid="{00000000-0005-0000-0000-000058000000}"/>
    <cellStyle name="Emphasis 1" xfId="48" xr:uid="{00000000-0005-0000-0000-000059000000}"/>
    <cellStyle name="Emphasis 2" xfId="49" xr:uid="{00000000-0005-0000-0000-00005A000000}"/>
    <cellStyle name="Emphasis 3" xfId="50" xr:uid="{00000000-0005-0000-0000-00005B000000}"/>
    <cellStyle name="Good" xfId="4" builtinId="26"/>
    <cellStyle name="Good 2" xfId="51" xr:uid="{00000000-0005-0000-0000-00005C000000}"/>
    <cellStyle name="Heading 1 2" xfId="52" xr:uid="{00000000-0005-0000-0000-00005D000000}"/>
    <cellStyle name="Heading 2 2" xfId="53" xr:uid="{00000000-0005-0000-0000-00005E000000}"/>
    <cellStyle name="Heading 3 2" xfId="54" xr:uid="{00000000-0005-0000-0000-00005F000000}"/>
    <cellStyle name="Heading 4 2" xfId="55" xr:uid="{00000000-0005-0000-0000-000060000000}"/>
    <cellStyle name="Input 2" xfId="56" xr:uid="{00000000-0005-0000-0000-000061000000}"/>
    <cellStyle name="Linked Cell 2" xfId="57" xr:uid="{00000000-0005-0000-0000-000062000000}"/>
    <cellStyle name="Neutral" xfId="5" builtinId="28"/>
    <cellStyle name="Neutral 2" xfId="58" xr:uid="{00000000-0005-0000-0000-000063000000}"/>
    <cellStyle name="Normal" xfId="0" builtinId="0"/>
    <cellStyle name="Normal 2" xfId="59" xr:uid="{00000000-0005-0000-0000-000064000000}"/>
    <cellStyle name="Normal 3" xfId="60" xr:uid="{00000000-0005-0000-0000-000065000000}"/>
    <cellStyle name="Normal 4" xfId="61" xr:uid="{00000000-0005-0000-0000-000066000000}"/>
    <cellStyle name="Note 2" xfId="62" xr:uid="{00000000-0005-0000-0000-000067000000}"/>
    <cellStyle name="Output" xfId="2" builtinId="21"/>
    <cellStyle name="Output 2" xfId="63" xr:uid="{00000000-0005-0000-0000-000068000000}"/>
    <cellStyle name="SAPBEXaggData" xfId="64" xr:uid="{00000000-0005-0000-0000-000069000000}"/>
    <cellStyle name="SAPBEXaggDataEmph" xfId="65" xr:uid="{00000000-0005-0000-0000-00006A000000}"/>
    <cellStyle name="SAPBEXaggItem" xfId="66" xr:uid="{00000000-0005-0000-0000-00006B000000}"/>
    <cellStyle name="SAPBEXaggItemX" xfId="67" xr:uid="{00000000-0005-0000-0000-00006C000000}"/>
    <cellStyle name="SAPBEXchaText" xfId="68" xr:uid="{00000000-0005-0000-0000-00006D000000}"/>
    <cellStyle name="SAPBEXexcBad7" xfId="69" xr:uid="{00000000-0005-0000-0000-00006E000000}"/>
    <cellStyle name="SAPBEXexcBad8" xfId="70" xr:uid="{00000000-0005-0000-0000-00006F000000}"/>
    <cellStyle name="SAPBEXexcBad9" xfId="71" xr:uid="{00000000-0005-0000-0000-000070000000}"/>
    <cellStyle name="SAPBEXexcCritical4" xfId="72" xr:uid="{00000000-0005-0000-0000-000071000000}"/>
    <cellStyle name="SAPBEXexcCritical5" xfId="73" xr:uid="{00000000-0005-0000-0000-000072000000}"/>
    <cellStyle name="SAPBEXexcCritical6" xfId="74" xr:uid="{00000000-0005-0000-0000-000073000000}"/>
    <cellStyle name="SAPBEXexcGood1" xfId="75" xr:uid="{00000000-0005-0000-0000-000074000000}"/>
    <cellStyle name="SAPBEXexcGood2" xfId="76" xr:uid="{00000000-0005-0000-0000-000075000000}"/>
    <cellStyle name="SAPBEXexcGood3" xfId="77" xr:uid="{00000000-0005-0000-0000-000076000000}"/>
    <cellStyle name="SAPBEXfilterDrill" xfId="78" xr:uid="{00000000-0005-0000-0000-000077000000}"/>
    <cellStyle name="SAPBEXfilterItem" xfId="79" xr:uid="{00000000-0005-0000-0000-000078000000}"/>
    <cellStyle name="SAPBEXfilterText" xfId="80" xr:uid="{00000000-0005-0000-0000-000079000000}"/>
    <cellStyle name="SAPBEXformats" xfId="81" xr:uid="{00000000-0005-0000-0000-00007A000000}"/>
    <cellStyle name="SAPBEXheaderItem" xfId="82" xr:uid="{00000000-0005-0000-0000-00007B000000}"/>
    <cellStyle name="SAPBEXheaderText" xfId="83" xr:uid="{00000000-0005-0000-0000-00007C000000}"/>
    <cellStyle name="SAPBEXHLevel0" xfId="84" xr:uid="{00000000-0005-0000-0000-00007D000000}"/>
    <cellStyle name="SAPBEXHLevel0X" xfId="85" xr:uid="{00000000-0005-0000-0000-00007E000000}"/>
    <cellStyle name="SAPBEXHLevel1" xfId="86" xr:uid="{00000000-0005-0000-0000-00007F000000}"/>
    <cellStyle name="SAPBEXHLevel1X" xfId="87" xr:uid="{00000000-0005-0000-0000-000080000000}"/>
    <cellStyle name="SAPBEXHLevel2" xfId="88" xr:uid="{00000000-0005-0000-0000-000081000000}"/>
    <cellStyle name="SAPBEXHLevel2X" xfId="89" xr:uid="{00000000-0005-0000-0000-000082000000}"/>
    <cellStyle name="SAPBEXHLevel3" xfId="90" xr:uid="{00000000-0005-0000-0000-000083000000}"/>
    <cellStyle name="SAPBEXHLevel3X" xfId="91" xr:uid="{00000000-0005-0000-0000-000084000000}"/>
    <cellStyle name="SAPBEXinputData" xfId="92" xr:uid="{00000000-0005-0000-0000-000085000000}"/>
    <cellStyle name="SAPBEXresData" xfId="93" xr:uid="{00000000-0005-0000-0000-000086000000}"/>
    <cellStyle name="SAPBEXresDataEmph" xfId="94" xr:uid="{00000000-0005-0000-0000-000087000000}"/>
    <cellStyle name="SAPBEXresItem" xfId="95" xr:uid="{00000000-0005-0000-0000-000088000000}"/>
    <cellStyle name="SAPBEXresItemX" xfId="96" xr:uid="{00000000-0005-0000-0000-000089000000}"/>
    <cellStyle name="SAPBEXstdData" xfId="97" xr:uid="{00000000-0005-0000-0000-00008A000000}"/>
    <cellStyle name="SAPBEXstdDataEmph" xfId="98" xr:uid="{00000000-0005-0000-0000-00008B000000}"/>
    <cellStyle name="SAPBEXstdItem" xfId="99" xr:uid="{00000000-0005-0000-0000-00008C000000}"/>
    <cellStyle name="SAPBEXstdItemX" xfId="100" xr:uid="{00000000-0005-0000-0000-00008D000000}"/>
    <cellStyle name="SAPBEXtitle" xfId="101" xr:uid="{00000000-0005-0000-0000-00008E000000}"/>
    <cellStyle name="SAPBEXundefined" xfId="102" xr:uid="{00000000-0005-0000-0000-00008F000000}"/>
    <cellStyle name="Sheet Title" xfId="103" xr:uid="{00000000-0005-0000-0000-000090000000}"/>
    <cellStyle name="Total 2" xfId="104" xr:uid="{00000000-0005-0000-0000-000091000000}"/>
    <cellStyle name="Warning Text 2" xfId="105" xr:uid="{00000000-0005-0000-0000-000092000000}"/>
  </cellStyles>
  <dxfs count="0"/>
  <tableStyles count="0" defaultTableStyle="TableStyleMedium2" defaultPivotStyle="PivotStyleLight16"/>
  <colors>
    <mruColors>
      <color rgb="FF0000FF"/>
      <color rgb="FFFFFFCC"/>
      <color rgb="FF000099"/>
      <color rgb="FFFFFF99"/>
      <color rgb="FFF2CF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3"/>
  <sheetViews>
    <sheetView tabSelected="1" topLeftCell="A14" zoomScale="71" workbookViewId="0">
      <selection activeCell="E20" sqref="E20:H23"/>
    </sheetView>
  </sheetViews>
  <sheetFormatPr defaultColWidth="11.36328125" defaultRowHeight="14.5"/>
  <cols>
    <col min="1" max="1" width="49.6328125" customWidth="1"/>
    <col min="2" max="2" width="14.7265625" customWidth="1"/>
    <col min="3" max="3" width="16" customWidth="1"/>
    <col min="4" max="4" width="11.7265625" customWidth="1"/>
    <col min="5" max="5" width="13.36328125" customWidth="1"/>
    <col min="11" max="11" width="19.7265625" customWidth="1"/>
  </cols>
  <sheetData>
    <row r="1" spans="1:13">
      <c r="E1" t="s">
        <v>0</v>
      </c>
    </row>
    <row r="3" spans="1:13">
      <c r="A3" s="1"/>
      <c r="B3" s="415" t="s">
        <v>1</v>
      </c>
      <c r="C3" s="416"/>
      <c r="D3" s="416"/>
      <c r="E3" s="417"/>
      <c r="F3" s="415" t="s">
        <v>2</v>
      </c>
      <c r="G3" s="416"/>
      <c r="H3" s="416"/>
      <c r="I3" s="416"/>
      <c r="J3" s="417"/>
      <c r="K3" s="1"/>
    </row>
    <row r="4" spans="1:13">
      <c r="A4" s="136" t="s">
        <v>3</v>
      </c>
      <c r="B4" s="137" t="s">
        <v>4</v>
      </c>
      <c r="C4" s="138" t="s">
        <v>5</v>
      </c>
      <c r="D4" s="139" t="s">
        <v>6</v>
      </c>
      <c r="E4" s="140" t="s">
        <v>7</v>
      </c>
      <c r="F4" s="141" t="s">
        <v>8</v>
      </c>
      <c r="G4" s="142" t="s">
        <v>9</v>
      </c>
      <c r="H4" s="142" t="s">
        <v>10</v>
      </c>
      <c r="I4" s="240" t="s">
        <v>11</v>
      </c>
      <c r="J4" s="241" t="s">
        <v>7</v>
      </c>
      <c r="K4" s="128" t="s">
        <v>12</v>
      </c>
    </row>
    <row r="5" spans="1:13" ht="58">
      <c r="A5" s="108" t="s">
        <v>13</v>
      </c>
      <c r="B5" s="122"/>
      <c r="C5" s="122" t="s">
        <v>14</v>
      </c>
      <c r="D5" s="122">
        <v>2</v>
      </c>
      <c r="E5" s="123">
        <v>20000</v>
      </c>
      <c r="F5" s="123">
        <v>10000</v>
      </c>
      <c r="G5" s="123">
        <v>5000</v>
      </c>
      <c r="H5" s="123">
        <v>5000</v>
      </c>
      <c r="I5" s="122" t="s">
        <v>0</v>
      </c>
      <c r="J5" s="122"/>
      <c r="K5" s="122" t="s">
        <v>15</v>
      </c>
      <c r="M5" t="b">
        <f>+SUM(F5:H5)=E5</f>
        <v>1</v>
      </c>
    </row>
    <row r="6" spans="1:13" ht="58">
      <c r="A6" s="108" t="s">
        <v>16</v>
      </c>
      <c r="B6" s="122"/>
      <c r="C6" s="122" t="s">
        <v>17</v>
      </c>
      <c r="D6" s="122">
        <v>3</v>
      </c>
      <c r="E6" s="123">
        <v>20000</v>
      </c>
      <c r="F6" s="123">
        <v>10000</v>
      </c>
      <c r="G6" s="123">
        <v>10000</v>
      </c>
      <c r="H6" s="123"/>
      <c r="I6" s="122" t="s">
        <v>0</v>
      </c>
      <c r="J6" s="122"/>
      <c r="K6" s="122" t="s">
        <v>18</v>
      </c>
      <c r="M6" t="b">
        <f t="shared" ref="M6:M19" si="0">+SUM(F6:H6)=E6</f>
        <v>1</v>
      </c>
    </row>
    <row r="7" spans="1:13" ht="58">
      <c r="A7" s="108" t="s">
        <v>19</v>
      </c>
      <c r="B7" s="122"/>
      <c r="C7" s="122" t="s">
        <v>20</v>
      </c>
      <c r="D7" s="122">
        <v>3</v>
      </c>
      <c r="E7" s="123">
        <v>20000</v>
      </c>
      <c r="F7" s="123">
        <v>10000</v>
      </c>
      <c r="G7" s="123">
        <v>10000</v>
      </c>
      <c r="H7" s="123"/>
      <c r="I7" s="122" t="s">
        <v>0</v>
      </c>
      <c r="J7" s="122"/>
      <c r="K7" s="122" t="s">
        <v>18</v>
      </c>
      <c r="M7" t="b">
        <f t="shared" si="0"/>
        <v>1</v>
      </c>
    </row>
    <row r="8" spans="1:13" ht="43.5">
      <c r="A8" s="108" t="s">
        <v>21</v>
      </c>
      <c r="B8" s="122"/>
      <c r="C8" s="122" t="s">
        <v>22</v>
      </c>
      <c r="D8" s="122">
        <v>5</v>
      </c>
      <c r="E8" s="123">
        <v>30000</v>
      </c>
      <c r="F8" s="123">
        <v>15000</v>
      </c>
      <c r="G8" s="123">
        <v>5000</v>
      </c>
      <c r="H8" s="123">
        <v>10000</v>
      </c>
      <c r="I8" s="122" t="s">
        <v>0</v>
      </c>
      <c r="J8" s="122"/>
      <c r="K8" s="122" t="s">
        <v>23</v>
      </c>
      <c r="M8" t="b">
        <f t="shared" si="0"/>
        <v>1</v>
      </c>
    </row>
    <row r="9" spans="1:13" ht="43.5">
      <c r="A9" s="108" t="s">
        <v>24</v>
      </c>
      <c r="B9" s="122"/>
      <c r="C9" s="122" t="s">
        <v>20</v>
      </c>
      <c r="D9" s="122">
        <v>5</v>
      </c>
      <c r="E9" s="124">
        <v>40000</v>
      </c>
      <c r="F9" s="124">
        <v>30000</v>
      </c>
      <c r="G9" s="124">
        <v>5000</v>
      </c>
      <c r="H9" s="122">
        <v>5000</v>
      </c>
      <c r="I9" s="122" t="s">
        <v>0</v>
      </c>
      <c r="J9" s="122"/>
      <c r="K9" s="122" t="s">
        <v>15</v>
      </c>
      <c r="M9" t="b">
        <f t="shared" si="0"/>
        <v>1</v>
      </c>
    </row>
    <row r="10" spans="1:13" ht="58">
      <c r="A10" s="108" t="s">
        <v>25</v>
      </c>
      <c r="B10" s="122"/>
      <c r="C10" s="122" t="s">
        <v>17</v>
      </c>
      <c r="D10" s="122">
        <v>5</v>
      </c>
      <c r="E10" s="124">
        <v>20000</v>
      </c>
      <c r="F10" s="124">
        <v>10000</v>
      </c>
      <c r="G10" s="124">
        <v>5000</v>
      </c>
      <c r="H10" s="122">
        <v>5000</v>
      </c>
      <c r="I10" s="122" t="s">
        <v>0</v>
      </c>
      <c r="J10" s="122"/>
      <c r="K10" s="122" t="s">
        <v>18</v>
      </c>
      <c r="M10" t="b">
        <f t="shared" si="0"/>
        <v>1</v>
      </c>
    </row>
    <row r="11" spans="1:13" ht="58">
      <c r="A11" s="108" t="s">
        <v>26</v>
      </c>
      <c r="B11" s="122"/>
      <c r="C11" s="122" t="s">
        <v>27</v>
      </c>
      <c r="D11" s="122">
        <v>3</v>
      </c>
      <c r="E11" s="124">
        <v>15000</v>
      </c>
      <c r="F11" s="124">
        <v>10000</v>
      </c>
      <c r="G11" s="124">
        <v>5000</v>
      </c>
      <c r="H11" s="123">
        <v>0</v>
      </c>
      <c r="I11" s="122" t="s">
        <v>0</v>
      </c>
      <c r="J11" s="122"/>
      <c r="K11" s="122" t="s">
        <v>23</v>
      </c>
      <c r="M11" t="b">
        <f t="shared" si="0"/>
        <v>1</v>
      </c>
    </row>
    <row r="12" spans="1:13" ht="43.5">
      <c r="A12" s="108" t="s">
        <v>28</v>
      </c>
      <c r="B12" s="122"/>
      <c r="C12" s="122" t="s">
        <v>29</v>
      </c>
      <c r="D12" s="122">
        <v>5</v>
      </c>
      <c r="E12" s="124">
        <v>15000</v>
      </c>
      <c r="F12" s="124">
        <v>15000</v>
      </c>
      <c r="G12" s="124">
        <v>0</v>
      </c>
      <c r="H12" s="122">
        <v>0</v>
      </c>
      <c r="I12" s="122" t="s">
        <v>0</v>
      </c>
      <c r="J12" s="122"/>
      <c r="K12" s="122" t="s">
        <v>18</v>
      </c>
      <c r="M12" t="b">
        <f t="shared" si="0"/>
        <v>1</v>
      </c>
    </row>
    <row r="13" spans="1:13" ht="58">
      <c r="A13" s="108" t="s">
        <v>30</v>
      </c>
      <c r="B13" s="122"/>
      <c r="C13" s="122" t="s">
        <v>31</v>
      </c>
      <c r="D13" s="122">
        <v>5</v>
      </c>
      <c r="E13" s="124">
        <v>40000</v>
      </c>
      <c r="F13" s="124">
        <v>20000</v>
      </c>
      <c r="G13" s="124">
        <v>10000</v>
      </c>
      <c r="H13" s="123">
        <v>10000</v>
      </c>
      <c r="I13" s="122" t="s">
        <v>0</v>
      </c>
      <c r="J13" s="122"/>
      <c r="K13" s="122" t="s">
        <v>18</v>
      </c>
      <c r="M13" t="b">
        <f t="shared" si="0"/>
        <v>1</v>
      </c>
    </row>
    <row r="14" spans="1:13" ht="43.5">
      <c r="A14" s="108" t="s">
        <v>32</v>
      </c>
      <c r="B14" s="122"/>
      <c r="C14" s="122" t="s">
        <v>33</v>
      </c>
      <c r="D14" s="122">
        <v>6</v>
      </c>
      <c r="E14" s="124">
        <v>20000</v>
      </c>
      <c r="F14" s="124">
        <v>10000</v>
      </c>
      <c r="G14" s="124">
        <v>10000</v>
      </c>
      <c r="H14" s="123">
        <v>0</v>
      </c>
      <c r="I14" s="122" t="s">
        <v>0</v>
      </c>
      <c r="J14" s="122"/>
      <c r="K14" s="122" t="s">
        <v>15</v>
      </c>
      <c r="M14" t="b">
        <f t="shared" si="0"/>
        <v>1</v>
      </c>
    </row>
    <row r="15" spans="1:13" ht="43.5">
      <c r="A15" s="396" t="s">
        <v>34</v>
      </c>
      <c r="B15" s="397"/>
      <c r="C15" s="122" t="s">
        <v>35</v>
      </c>
      <c r="D15" s="122">
        <v>2</v>
      </c>
      <c r="E15" s="124">
        <v>20000</v>
      </c>
      <c r="F15" s="124">
        <v>10000</v>
      </c>
      <c r="G15" s="124">
        <v>10000</v>
      </c>
      <c r="H15" s="122"/>
      <c r="I15" s="122" t="s">
        <v>0</v>
      </c>
      <c r="J15" s="122"/>
      <c r="K15" s="122" t="s">
        <v>23</v>
      </c>
      <c r="M15" t="b">
        <f t="shared" si="0"/>
        <v>1</v>
      </c>
    </row>
    <row r="16" spans="1:13" ht="43.5">
      <c r="A16" s="398" t="s">
        <v>36</v>
      </c>
      <c r="B16" s="399"/>
      <c r="C16" s="400" t="s">
        <v>37</v>
      </c>
      <c r="D16" s="122">
        <v>2</v>
      </c>
      <c r="E16" s="124">
        <v>15000</v>
      </c>
      <c r="F16" s="124">
        <v>5000</v>
      </c>
      <c r="G16" s="124">
        <v>5000</v>
      </c>
      <c r="H16" s="122">
        <v>5000</v>
      </c>
      <c r="I16" s="122" t="s">
        <v>0</v>
      </c>
      <c r="J16" s="122"/>
      <c r="K16" s="122" t="s">
        <v>23</v>
      </c>
      <c r="M16" t="b">
        <f t="shared" si="0"/>
        <v>1</v>
      </c>
    </row>
    <row r="17" spans="1:13" ht="29">
      <c r="A17" s="398" t="s">
        <v>38</v>
      </c>
      <c r="B17" s="399"/>
      <c r="C17" s="400" t="s">
        <v>39</v>
      </c>
      <c r="D17" s="122">
        <v>5</v>
      </c>
      <c r="E17" s="124">
        <v>20000</v>
      </c>
      <c r="F17" s="124">
        <v>10000</v>
      </c>
      <c r="G17" s="124">
        <v>10000</v>
      </c>
      <c r="H17" s="122"/>
      <c r="I17" s="122" t="s">
        <v>0</v>
      </c>
      <c r="J17" s="397"/>
      <c r="K17" s="397" t="s">
        <v>15</v>
      </c>
      <c r="M17" t="b">
        <f t="shared" si="0"/>
        <v>1</v>
      </c>
    </row>
    <row r="18" spans="1:13" s="410" customFormat="1" ht="43.5">
      <c r="A18" s="406" t="s">
        <v>40</v>
      </c>
      <c r="B18" s="407"/>
      <c r="C18" s="408" t="s">
        <v>41</v>
      </c>
      <c r="D18" s="408">
        <v>3</v>
      </c>
      <c r="E18" s="412">
        <v>37984</v>
      </c>
      <c r="F18" s="413">
        <v>15000</v>
      </c>
      <c r="G18" s="414">
        <v>10430</v>
      </c>
      <c r="H18" s="414"/>
      <c r="I18" s="409" t="s">
        <v>0</v>
      </c>
      <c r="J18" s="407"/>
      <c r="K18" s="407"/>
      <c r="M18" s="411" t="b">
        <f t="shared" si="0"/>
        <v>0</v>
      </c>
    </row>
    <row r="19" spans="1:13" ht="58">
      <c r="A19" s="401" t="s">
        <v>42</v>
      </c>
      <c r="B19" s="270"/>
      <c r="C19" s="122" t="s">
        <v>43</v>
      </c>
      <c r="D19" s="122">
        <v>1</v>
      </c>
      <c r="E19" s="124">
        <v>30000</v>
      </c>
      <c r="F19" s="124">
        <v>30000</v>
      </c>
      <c r="G19" s="124"/>
      <c r="H19" s="122"/>
      <c r="I19" s="122" t="s">
        <v>0</v>
      </c>
      <c r="J19" s="270"/>
      <c r="K19" s="270" t="s">
        <v>18</v>
      </c>
      <c r="M19" t="b">
        <f t="shared" si="0"/>
        <v>1</v>
      </c>
    </row>
    <row r="20" spans="1:13">
      <c r="A20" t="s">
        <v>44</v>
      </c>
      <c r="E20" s="426">
        <f>SUM(E5:E19)</f>
        <v>362984</v>
      </c>
      <c r="F20" s="426">
        <f t="shared" ref="F20:H20" si="1">SUM(F5:F19)</f>
        <v>210000</v>
      </c>
      <c r="G20" s="426">
        <f t="shared" si="1"/>
        <v>100430</v>
      </c>
      <c r="H20" s="426">
        <f t="shared" si="1"/>
        <v>40000</v>
      </c>
    </row>
    <row r="21" spans="1:13">
      <c r="A21" t="s">
        <v>45</v>
      </c>
      <c r="E21" s="426">
        <f>E20*7%</f>
        <v>25408.880000000001</v>
      </c>
      <c r="F21" s="426">
        <f t="shared" ref="F21:H21" si="2">F20*7%</f>
        <v>14700</v>
      </c>
      <c r="G21" s="426">
        <f t="shared" si="2"/>
        <v>7030.1</v>
      </c>
      <c r="H21" s="426">
        <f t="shared" si="2"/>
        <v>2800</v>
      </c>
    </row>
    <row r="22" spans="1:13">
      <c r="A22" t="s">
        <v>46</v>
      </c>
      <c r="E22" s="426">
        <f>E20+E21</f>
        <v>388392.88</v>
      </c>
      <c r="F22" s="426">
        <f t="shared" ref="F22:H22" si="3">F20+F21</f>
        <v>224700</v>
      </c>
      <c r="G22" s="426">
        <f t="shared" si="3"/>
        <v>107460.1</v>
      </c>
      <c r="H22" s="426">
        <f t="shared" si="3"/>
        <v>42800</v>
      </c>
    </row>
    <row r="23" spans="1:13">
      <c r="E23" s="426"/>
      <c r="F23" s="426"/>
      <c r="G23" s="426"/>
      <c r="H23" s="426"/>
    </row>
    <row r="25" spans="1:13">
      <c r="D25" t="s">
        <v>47</v>
      </c>
    </row>
    <row r="27" spans="1:13">
      <c r="A27" s="1"/>
      <c r="B27" s="415" t="s">
        <v>1</v>
      </c>
      <c r="C27" s="416"/>
      <c r="D27" s="416"/>
      <c r="E27" s="417"/>
      <c r="F27" s="415" t="s">
        <v>2</v>
      </c>
      <c r="G27" s="416"/>
      <c r="H27" s="416"/>
      <c r="I27" s="416"/>
      <c r="J27" s="417"/>
      <c r="K27" s="1"/>
    </row>
    <row r="28" spans="1:13">
      <c r="A28" s="136" t="s">
        <v>3</v>
      </c>
      <c r="B28" s="137" t="s">
        <v>4</v>
      </c>
      <c r="C28" s="138" t="s">
        <v>5</v>
      </c>
      <c r="D28" s="139" t="s">
        <v>6</v>
      </c>
      <c r="E28" s="140" t="s">
        <v>7</v>
      </c>
      <c r="F28" s="141" t="s">
        <v>8</v>
      </c>
      <c r="G28" s="142" t="s">
        <v>9</v>
      </c>
      <c r="H28" s="142" t="s">
        <v>10</v>
      </c>
      <c r="I28" s="240" t="s">
        <v>11</v>
      </c>
      <c r="J28" s="241" t="s">
        <v>7</v>
      </c>
      <c r="K28" s="128" t="s">
        <v>12</v>
      </c>
    </row>
    <row r="29" spans="1:13" ht="58">
      <c r="A29" s="108" t="s">
        <v>48</v>
      </c>
      <c r="B29" s="122"/>
      <c r="C29" s="122" t="s">
        <v>49</v>
      </c>
      <c r="D29" s="122">
        <v>2</v>
      </c>
      <c r="E29" s="123">
        <v>15000</v>
      </c>
      <c r="F29" s="123">
        <v>5000</v>
      </c>
      <c r="G29" s="123">
        <v>5000</v>
      </c>
      <c r="H29" s="122">
        <v>5000</v>
      </c>
      <c r="I29" s="122" t="s">
        <v>47</v>
      </c>
      <c r="J29" s="122"/>
      <c r="K29" s="122" t="s">
        <v>18</v>
      </c>
    </row>
    <row r="30" spans="1:13" ht="43.5">
      <c r="A30" s="402" t="s">
        <v>50</v>
      </c>
      <c r="B30" s="122"/>
      <c r="C30" s="122" t="s">
        <v>51</v>
      </c>
      <c r="D30" s="122">
        <v>10</v>
      </c>
      <c r="E30" s="124">
        <v>30000</v>
      </c>
      <c r="F30" s="124">
        <v>10000</v>
      </c>
      <c r="G30" s="124">
        <v>10000</v>
      </c>
      <c r="H30" s="122">
        <v>10000</v>
      </c>
      <c r="I30" s="122" t="s">
        <v>47</v>
      </c>
      <c r="J30" s="122"/>
      <c r="K30" s="122" t="s">
        <v>23</v>
      </c>
    </row>
    <row r="31" spans="1:13" ht="43.5">
      <c r="A31" s="402" t="s">
        <v>52</v>
      </c>
      <c r="B31" s="122"/>
      <c r="C31" s="122" t="s">
        <v>53</v>
      </c>
      <c r="D31" s="122">
        <v>1</v>
      </c>
      <c r="E31" s="124">
        <v>35000</v>
      </c>
      <c r="F31" s="124">
        <v>35000</v>
      </c>
      <c r="G31" s="124">
        <v>0</v>
      </c>
      <c r="H31" s="122">
        <v>0</v>
      </c>
      <c r="I31" s="122" t="s">
        <v>47</v>
      </c>
      <c r="J31" s="122"/>
      <c r="K31" s="122" t="s">
        <v>18</v>
      </c>
    </row>
    <row r="32" spans="1:13" ht="43.5">
      <c r="A32" s="402" t="s">
        <v>54</v>
      </c>
      <c r="B32" s="122"/>
      <c r="C32" s="122" t="s">
        <v>55</v>
      </c>
      <c r="D32" s="122">
        <v>5</v>
      </c>
      <c r="E32" s="124">
        <v>10000</v>
      </c>
      <c r="F32" s="124"/>
      <c r="G32" s="124">
        <v>5000</v>
      </c>
      <c r="H32" s="122">
        <v>5000</v>
      </c>
      <c r="I32" s="122" t="s">
        <v>47</v>
      </c>
      <c r="J32" s="122"/>
      <c r="K32" s="122" t="s">
        <v>23</v>
      </c>
    </row>
    <row r="33" spans="1:11" ht="29">
      <c r="A33" s="227" t="s">
        <v>56</v>
      </c>
      <c r="B33" s="122"/>
      <c r="C33" s="122" t="s">
        <v>57</v>
      </c>
      <c r="D33" s="122">
        <v>3</v>
      </c>
      <c r="E33" s="124">
        <v>34080</v>
      </c>
      <c r="F33" s="124">
        <v>15000</v>
      </c>
      <c r="G33" s="124">
        <v>10000</v>
      </c>
      <c r="H33" s="124">
        <v>9080</v>
      </c>
      <c r="I33" s="122" t="s">
        <v>47</v>
      </c>
      <c r="J33" s="122"/>
      <c r="K33" s="122" t="s">
        <v>23</v>
      </c>
    </row>
    <row r="34" spans="1:11" ht="29">
      <c r="A34" s="227" t="s">
        <v>58</v>
      </c>
      <c r="B34" s="122"/>
      <c r="C34" s="122" t="s">
        <v>59</v>
      </c>
      <c r="D34" s="122">
        <v>5</v>
      </c>
      <c r="E34" s="124">
        <v>30000</v>
      </c>
      <c r="G34" s="124">
        <v>10000</v>
      </c>
      <c r="H34" s="124">
        <v>20000</v>
      </c>
      <c r="I34" s="122" t="s">
        <v>47</v>
      </c>
      <c r="J34" s="122"/>
      <c r="K34" s="122" t="s">
        <v>15</v>
      </c>
    </row>
    <row r="35" spans="1:11">
      <c r="A35" s="403" t="s">
        <v>44</v>
      </c>
      <c r="E35" s="127">
        <f>SUM(E29:E34)</f>
        <v>154080</v>
      </c>
      <c r="F35" s="127">
        <f t="shared" ref="F35:H35" si="4">SUM(F29:F34)</f>
        <v>65000</v>
      </c>
      <c r="G35" s="127">
        <f t="shared" si="4"/>
        <v>40000</v>
      </c>
      <c r="H35" s="127">
        <f t="shared" si="4"/>
        <v>49080</v>
      </c>
    </row>
    <row r="36" spans="1:11">
      <c r="A36" s="403" t="s">
        <v>60</v>
      </c>
      <c r="E36">
        <f>E35*7%</f>
        <v>10785.6</v>
      </c>
      <c r="F36">
        <f t="shared" ref="F36:H36" si="5">F35*7%</f>
        <v>4550</v>
      </c>
      <c r="G36">
        <f t="shared" si="5"/>
        <v>2800</v>
      </c>
      <c r="H36">
        <f t="shared" si="5"/>
        <v>3435.6</v>
      </c>
    </row>
    <row r="37" spans="1:11">
      <c r="A37" s="403" t="s">
        <v>61</v>
      </c>
      <c r="E37" s="127">
        <f>E35+E36</f>
        <v>164865.60000000001</v>
      </c>
      <c r="F37" s="127">
        <f t="shared" ref="F37:H37" si="6">F35+F36</f>
        <v>69550</v>
      </c>
      <c r="G37" s="127">
        <f t="shared" si="6"/>
        <v>42800</v>
      </c>
      <c r="H37" s="127">
        <f t="shared" si="6"/>
        <v>52515.6</v>
      </c>
    </row>
    <row r="41" spans="1:11">
      <c r="D41" t="s">
        <v>62</v>
      </c>
    </row>
    <row r="43" spans="1:11" ht="18.5">
      <c r="A43" s="99" t="s">
        <v>63</v>
      </c>
      <c r="B43" s="52"/>
      <c r="C43" s="100"/>
      <c r="D43" s="101"/>
      <c r="E43" s="52"/>
      <c r="F43" s="1"/>
      <c r="G43" s="1"/>
      <c r="H43" s="1"/>
      <c r="I43" s="1"/>
      <c r="J43" s="1"/>
      <c r="K43" s="1"/>
    </row>
    <row r="44" spans="1:11">
      <c r="A44" s="1"/>
      <c r="B44" s="415" t="s">
        <v>1</v>
      </c>
      <c r="C44" s="416"/>
      <c r="D44" s="416"/>
      <c r="E44" s="417"/>
      <c r="F44" s="415" t="s">
        <v>2</v>
      </c>
      <c r="G44" s="416"/>
      <c r="H44" s="416"/>
      <c r="I44" s="416"/>
      <c r="J44" s="417"/>
      <c r="K44" s="1"/>
    </row>
    <row r="45" spans="1:11">
      <c r="A45" s="136" t="s">
        <v>3</v>
      </c>
      <c r="B45" s="137" t="s">
        <v>4</v>
      </c>
      <c r="C45" s="138" t="s">
        <v>5</v>
      </c>
      <c r="D45" s="139" t="s">
        <v>6</v>
      </c>
      <c r="E45" s="140" t="s">
        <v>7</v>
      </c>
      <c r="F45" s="141" t="s">
        <v>8</v>
      </c>
      <c r="G45" s="142" t="s">
        <v>9</v>
      </c>
      <c r="H45" s="142" t="s">
        <v>10</v>
      </c>
      <c r="I45" s="240" t="s">
        <v>11</v>
      </c>
      <c r="J45" s="241" t="s">
        <v>7</v>
      </c>
      <c r="K45" s="128" t="s">
        <v>12</v>
      </c>
    </row>
    <row r="46" spans="1:11" ht="87">
      <c r="A46" s="108" t="s">
        <v>64</v>
      </c>
      <c r="B46" s="122"/>
      <c r="C46" s="122" t="s">
        <v>17</v>
      </c>
      <c r="D46" s="122">
        <v>4</v>
      </c>
      <c r="E46" s="124">
        <v>30000</v>
      </c>
      <c r="F46" s="124">
        <v>10000</v>
      </c>
      <c r="G46" s="124">
        <v>10000</v>
      </c>
      <c r="H46" s="123">
        <v>10000</v>
      </c>
      <c r="I46" s="122" t="s">
        <v>62</v>
      </c>
      <c r="J46" s="122"/>
      <c r="K46" s="122" t="s">
        <v>23</v>
      </c>
    </row>
    <row r="47" spans="1:11" ht="43.5">
      <c r="A47" s="108" t="s">
        <v>65</v>
      </c>
      <c r="B47" s="122"/>
      <c r="C47" s="122" t="s">
        <v>14</v>
      </c>
      <c r="D47" s="122">
        <v>3</v>
      </c>
      <c r="E47" s="124">
        <v>40000</v>
      </c>
      <c r="F47" s="124">
        <v>20000</v>
      </c>
      <c r="G47" s="124">
        <v>10000</v>
      </c>
      <c r="H47" s="123">
        <v>10000</v>
      </c>
      <c r="I47" s="122" t="s">
        <v>62</v>
      </c>
      <c r="J47" s="122"/>
      <c r="K47" s="122" t="s">
        <v>15</v>
      </c>
    </row>
    <row r="48" spans="1:11" ht="58">
      <c r="A48" s="108" t="s">
        <v>66</v>
      </c>
      <c r="B48" s="122"/>
      <c r="C48" s="122" t="s">
        <v>67</v>
      </c>
      <c r="D48" s="122">
        <v>8</v>
      </c>
      <c r="E48" s="124">
        <v>50000</v>
      </c>
      <c r="F48" s="124">
        <v>10000</v>
      </c>
      <c r="G48" s="124">
        <v>30000</v>
      </c>
      <c r="H48" s="123">
        <v>10000</v>
      </c>
      <c r="I48" s="122" t="s">
        <v>62</v>
      </c>
      <c r="J48" s="122"/>
      <c r="K48" s="122" t="s">
        <v>18</v>
      </c>
    </row>
    <row r="49" spans="1:11" ht="43.5">
      <c r="A49" s="108" t="s">
        <v>68</v>
      </c>
      <c r="B49" s="122"/>
      <c r="C49" s="122" t="s">
        <v>29</v>
      </c>
      <c r="D49" s="122">
        <v>1</v>
      </c>
      <c r="E49" s="124">
        <v>30000</v>
      </c>
      <c r="F49" s="124">
        <v>10000</v>
      </c>
      <c r="G49" s="124">
        <v>10000</v>
      </c>
      <c r="H49" s="122">
        <v>10000</v>
      </c>
      <c r="I49" s="122" t="s">
        <v>62</v>
      </c>
      <c r="J49" s="122"/>
      <c r="K49" s="122" t="s">
        <v>23</v>
      </c>
    </row>
    <row r="50" spans="1:11" ht="43.5">
      <c r="A50" s="111" t="s">
        <v>69</v>
      </c>
      <c r="B50" s="122"/>
      <c r="C50" s="122" t="s">
        <v>70</v>
      </c>
      <c r="D50" s="122">
        <v>1</v>
      </c>
      <c r="E50" s="124">
        <v>54000</v>
      </c>
      <c r="F50" s="124">
        <v>18000</v>
      </c>
      <c r="G50" s="124">
        <v>18000</v>
      </c>
      <c r="H50" s="123">
        <v>18000</v>
      </c>
      <c r="I50" s="122" t="s">
        <v>62</v>
      </c>
      <c r="J50" s="122"/>
      <c r="K50" s="122" t="s">
        <v>18</v>
      </c>
    </row>
    <row r="51" spans="1:11" ht="87">
      <c r="A51" s="108" t="s">
        <v>71</v>
      </c>
      <c r="B51" s="122"/>
      <c r="C51" s="122" t="s">
        <v>55</v>
      </c>
      <c r="D51" s="122">
        <v>5</v>
      </c>
      <c r="E51" s="124">
        <v>20000</v>
      </c>
      <c r="F51" s="124">
        <v>15000</v>
      </c>
      <c r="G51" s="124">
        <v>5000</v>
      </c>
      <c r="H51" s="122"/>
      <c r="I51" s="122" t="s">
        <v>62</v>
      </c>
      <c r="J51" s="122"/>
      <c r="K51" s="122" t="s">
        <v>18</v>
      </c>
    </row>
    <row r="52" spans="1:11" ht="72.5">
      <c r="A52" s="227" t="s">
        <v>72</v>
      </c>
      <c r="B52" s="122"/>
      <c r="C52" s="122" t="s">
        <v>73</v>
      </c>
      <c r="D52" s="122">
        <v>3</v>
      </c>
      <c r="E52" s="124">
        <v>20000</v>
      </c>
      <c r="F52" s="124">
        <v>10000</v>
      </c>
      <c r="G52" s="124">
        <v>10000</v>
      </c>
      <c r="H52" s="122"/>
      <c r="I52" s="122" t="s">
        <v>62</v>
      </c>
      <c r="J52" s="122"/>
      <c r="K52" s="122" t="s">
        <v>18</v>
      </c>
    </row>
    <row r="53" spans="1:11" ht="43.5">
      <c r="A53" s="108" t="s">
        <v>74</v>
      </c>
      <c r="B53" s="122"/>
      <c r="C53" s="122" t="s">
        <v>55</v>
      </c>
      <c r="D53" s="122">
        <v>5</v>
      </c>
      <c r="E53" s="124">
        <v>10000</v>
      </c>
      <c r="F53" s="124">
        <v>5000</v>
      </c>
      <c r="G53" s="124">
        <v>5000</v>
      </c>
      <c r="H53" s="122"/>
      <c r="I53" s="122" t="s">
        <v>62</v>
      </c>
      <c r="J53" s="122"/>
      <c r="K53" s="122" t="s">
        <v>23</v>
      </c>
    </row>
    <row r="54" spans="1:11" ht="43.5">
      <c r="A54" s="108" t="s">
        <v>75</v>
      </c>
      <c r="B54" s="122"/>
      <c r="C54" s="122" t="s">
        <v>76</v>
      </c>
      <c r="D54" s="122">
        <v>3</v>
      </c>
      <c r="E54" s="124">
        <v>20000</v>
      </c>
      <c r="F54" s="124">
        <v>10000</v>
      </c>
      <c r="G54" s="124">
        <v>5000</v>
      </c>
      <c r="H54" s="122">
        <v>5000</v>
      </c>
      <c r="I54" s="122" t="s">
        <v>62</v>
      </c>
      <c r="J54" s="122"/>
      <c r="K54" s="122" t="s">
        <v>23</v>
      </c>
    </row>
    <row r="55" spans="1:11" ht="43.5">
      <c r="A55" s="108" t="s">
        <v>77</v>
      </c>
      <c r="B55" s="122"/>
      <c r="C55" s="122" t="s">
        <v>37</v>
      </c>
      <c r="D55" s="122">
        <v>5</v>
      </c>
      <c r="E55" s="124">
        <v>20000</v>
      </c>
      <c r="F55" s="124">
        <v>10000</v>
      </c>
      <c r="G55" s="124">
        <v>5000</v>
      </c>
      <c r="H55" s="122">
        <v>5000</v>
      </c>
      <c r="I55" s="122" t="s">
        <v>62</v>
      </c>
      <c r="J55" s="122"/>
      <c r="K55" s="122" t="s">
        <v>18</v>
      </c>
    </row>
    <row r="56" spans="1:11" ht="43.5">
      <c r="A56" s="402" t="s">
        <v>78</v>
      </c>
      <c r="B56" s="122"/>
      <c r="C56" s="122" t="s">
        <v>37</v>
      </c>
      <c r="D56" s="122">
        <v>5</v>
      </c>
      <c r="E56" s="124">
        <f>50000-13358</f>
        <v>36642</v>
      </c>
      <c r="F56" s="124">
        <f>E56/3</f>
        <v>12214</v>
      </c>
      <c r="G56" s="124">
        <f>F56</f>
        <v>12214</v>
      </c>
      <c r="H56" s="124">
        <f>F56</f>
        <v>12214</v>
      </c>
      <c r="I56" s="122" t="s">
        <v>62</v>
      </c>
      <c r="J56" s="122"/>
      <c r="K56" s="122" t="s">
        <v>18</v>
      </c>
    </row>
    <row r="57" spans="1:11" ht="43.5">
      <c r="A57" s="402" t="s">
        <v>79</v>
      </c>
      <c r="B57" s="122"/>
      <c r="C57" s="122" t="s">
        <v>22</v>
      </c>
      <c r="D57" s="122">
        <v>5</v>
      </c>
      <c r="E57" s="124">
        <v>30000</v>
      </c>
      <c r="F57" s="124">
        <v>10000</v>
      </c>
      <c r="G57" s="124">
        <v>10000</v>
      </c>
      <c r="H57" s="122">
        <v>10000</v>
      </c>
      <c r="I57" s="122" t="s">
        <v>62</v>
      </c>
      <c r="J57" s="122"/>
      <c r="K57" s="122" t="s">
        <v>23</v>
      </c>
    </row>
    <row r="58" spans="1:11" ht="43.5">
      <c r="A58" s="402" t="s">
        <v>80</v>
      </c>
      <c r="B58" s="122"/>
      <c r="C58" s="122" t="s">
        <v>67</v>
      </c>
      <c r="D58" s="122">
        <v>5</v>
      </c>
      <c r="E58" s="124">
        <v>20000</v>
      </c>
      <c r="F58" s="124">
        <v>10000</v>
      </c>
      <c r="G58" s="124">
        <v>10000</v>
      </c>
      <c r="H58" s="122"/>
      <c r="I58" s="122" t="s">
        <v>62</v>
      </c>
      <c r="J58" s="122"/>
      <c r="K58" s="122" t="s">
        <v>15</v>
      </c>
    </row>
    <row r="59" spans="1:11">
      <c r="A59" s="404" t="s">
        <v>81</v>
      </c>
      <c r="C59" t="s">
        <v>81</v>
      </c>
      <c r="E59" s="132">
        <v>30000</v>
      </c>
      <c r="F59" s="132">
        <v>10000</v>
      </c>
      <c r="G59" s="132">
        <v>10000</v>
      </c>
      <c r="H59" s="132">
        <v>10000</v>
      </c>
      <c r="I59" t="s">
        <v>62</v>
      </c>
      <c r="K59" t="s">
        <v>81</v>
      </c>
    </row>
    <row r="60" spans="1:11">
      <c r="A60" s="404" t="s">
        <v>82</v>
      </c>
      <c r="C60" t="s">
        <v>82</v>
      </c>
      <c r="E60" s="132">
        <v>6000</v>
      </c>
      <c r="F60" s="132">
        <v>2000</v>
      </c>
      <c r="G60" s="132">
        <v>2000</v>
      </c>
      <c r="H60" s="132">
        <v>2000</v>
      </c>
      <c r="K60" t="s">
        <v>82</v>
      </c>
    </row>
    <row r="61" spans="1:11">
      <c r="A61" s="405" t="s">
        <v>83</v>
      </c>
      <c r="E61" s="132">
        <f>SUM(E46:E60)</f>
        <v>416642</v>
      </c>
      <c r="F61" s="132">
        <f>SUM(F46:F60)</f>
        <v>162214</v>
      </c>
      <c r="G61" s="132">
        <f>SUM(G46:G60)</f>
        <v>152214</v>
      </c>
      <c r="H61" s="132">
        <f>SUM(H46:H60)</f>
        <v>102214</v>
      </c>
    </row>
    <row r="62" spans="1:11">
      <c r="A62" s="405" t="s">
        <v>60</v>
      </c>
      <c r="E62">
        <f>E61*7%</f>
        <v>29164.94</v>
      </c>
      <c r="F62">
        <f t="shared" ref="F62:H62" si="7">F61*7%</f>
        <v>11354.98</v>
      </c>
      <c r="G62">
        <f t="shared" si="7"/>
        <v>10654.98</v>
      </c>
      <c r="H62">
        <f t="shared" si="7"/>
        <v>7154.98</v>
      </c>
    </row>
    <row r="63" spans="1:11">
      <c r="A63" s="405" t="s">
        <v>46</v>
      </c>
      <c r="E63" s="132">
        <f>E61+E62</f>
        <v>445806.94</v>
      </c>
      <c r="F63" s="132">
        <f t="shared" ref="F63:H63" si="8">F61+F62</f>
        <v>173568.98</v>
      </c>
      <c r="G63" s="132">
        <f t="shared" si="8"/>
        <v>162868.98000000001</v>
      </c>
      <c r="H63" s="132">
        <f t="shared" si="8"/>
        <v>109368.98</v>
      </c>
    </row>
    <row r="68" spans="2:5">
      <c r="B68" s="122" t="s">
        <v>84</v>
      </c>
      <c r="C68" s="122"/>
      <c r="D68" s="122"/>
      <c r="E68" s="122"/>
    </row>
    <row r="69" spans="2:5">
      <c r="B69" s="122" t="s">
        <v>85</v>
      </c>
      <c r="C69" s="122" t="s">
        <v>86</v>
      </c>
      <c r="D69" s="122" t="s">
        <v>87</v>
      </c>
      <c r="E69" s="122" t="s">
        <v>88</v>
      </c>
    </row>
    <row r="70" spans="2:5">
      <c r="B70" s="122" t="s">
        <v>62</v>
      </c>
      <c r="C70" s="124">
        <f>E63</f>
        <v>445806.94</v>
      </c>
      <c r="D70" s="122">
        <v>50000</v>
      </c>
      <c r="E70" s="124">
        <f>C70+D70</f>
        <v>495806.94</v>
      </c>
    </row>
    <row r="71" spans="2:5">
      <c r="B71" s="122" t="s">
        <v>0</v>
      </c>
      <c r="C71" s="123">
        <f>E22</f>
        <v>388392.88</v>
      </c>
      <c r="D71" s="122">
        <v>50000</v>
      </c>
      <c r="E71" s="124">
        <f t="shared" ref="E71:E72" si="9">C71+D71</f>
        <v>438392.88</v>
      </c>
    </row>
    <row r="72" spans="2:5">
      <c r="B72" s="122" t="s">
        <v>47</v>
      </c>
      <c r="C72" s="123">
        <f>E37</f>
        <v>164865.60000000001</v>
      </c>
      <c r="D72" s="122">
        <v>50000</v>
      </c>
      <c r="E72" s="124">
        <f t="shared" si="9"/>
        <v>214865.6</v>
      </c>
    </row>
    <row r="73" spans="2:5">
      <c r="B73" s="122"/>
      <c r="C73" s="124">
        <f>SUM(C70:C72)</f>
        <v>999065.42</v>
      </c>
      <c r="D73" s="122">
        <f>SUM(D70:D72)</f>
        <v>150000</v>
      </c>
      <c r="E73" s="124">
        <f>SUM(E70:E72)</f>
        <v>1149065.42</v>
      </c>
    </row>
  </sheetData>
  <mergeCells count="6">
    <mergeCell ref="B3:E3"/>
    <mergeCell ref="F3:J3"/>
    <mergeCell ref="B27:E27"/>
    <mergeCell ref="F27:J27"/>
    <mergeCell ref="B44:E44"/>
    <mergeCell ref="F44:J4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128"/>
  <sheetViews>
    <sheetView view="pageLayout" topLeftCell="A94" zoomScale="81" zoomScaleNormal="100" zoomScalePageLayoutView="81" workbookViewId="0">
      <selection activeCell="K135" sqref="K135"/>
    </sheetView>
  </sheetViews>
  <sheetFormatPr defaultColWidth="8.81640625" defaultRowHeight="14.5"/>
  <cols>
    <col min="1" max="1" width="5.7265625" style="1" customWidth="1"/>
    <col min="2" max="2" width="57.7265625" style="1" customWidth="1"/>
    <col min="3" max="3" width="10.26953125" style="52" customWidth="1"/>
    <col min="4" max="4" width="10.7265625" style="100" customWidth="1"/>
    <col min="5" max="5" width="11.26953125" style="101" customWidth="1"/>
    <col min="6" max="6" width="11.26953125" style="52" customWidth="1"/>
    <col min="7" max="7" width="15.81640625" style="1" customWidth="1"/>
    <col min="8" max="10" width="14.81640625" style="1" customWidth="1"/>
    <col min="11" max="11" width="15.1796875" style="1" customWidth="1"/>
    <col min="12" max="12" width="38.7265625" style="1" customWidth="1"/>
    <col min="13" max="13" width="17.36328125" style="1" customWidth="1"/>
    <col min="14" max="14" width="11.1796875" style="1" customWidth="1"/>
    <col min="15" max="16384" width="8.81640625" style="1"/>
  </cols>
  <sheetData>
    <row r="1" spans="1:12">
      <c r="B1" s="134" t="s">
        <v>89</v>
      </c>
      <c r="C1"/>
      <c r="D1"/>
      <c r="E1"/>
    </row>
    <row r="2" spans="1:12">
      <c r="B2" s="135" t="s">
        <v>90</v>
      </c>
      <c r="C2"/>
      <c r="D2"/>
      <c r="E2"/>
    </row>
    <row r="3" spans="1:12">
      <c r="B3" s="135" t="s">
        <v>91</v>
      </c>
      <c r="C3"/>
      <c r="D3"/>
      <c r="E3"/>
    </row>
    <row r="4" spans="1:12">
      <c r="B4" s="134" t="s">
        <v>92</v>
      </c>
      <c r="C4"/>
      <c r="E4"/>
    </row>
    <row r="5" spans="1:12">
      <c r="B5" s="134"/>
      <c r="C5"/>
      <c r="E5"/>
    </row>
    <row r="6" spans="1:12" ht="18.5">
      <c r="B6" s="99" t="s">
        <v>63</v>
      </c>
    </row>
    <row r="7" spans="1:12">
      <c r="C7" s="415" t="s">
        <v>1</v>
      </c>
      <c r="D7" s="416"/>
      <c r="E7" s="416"/>
      <c r="F7" s="417"/>
      <c r="G7" s="415" t="s">
        <v>2</v>
      </c>
      <c r="H7" s="416"/>
      <c r="I7" s="416"/>
      <c r="J7" s="416"/>
      <c r="K7" s="417"/>
    </row>
    <row r="8" spans="1:12">
      <c r="B8" s="136" t="s">
        <v>3</v>
      </c>
      <c r="C8" s="137" t="s">
        <v>4</v>
      </c>
      <c r="D8" s="138" t="s">
        <v>5</v>
      </c>
      <c r="E8" s="139" t="s">
        <v>6</v>
      </c>
      <c r="F8" s="140" t="s">
        <v>7</v>
      </c>
      <c r="G8" s="141" t="s">
        <v>8</v>
      </c>
      <c r="H8" s="142" t="s">
        <v>9</v>
      </c>
      <c r="I8" s="142" t="s">
        <v>10</v>
      </c>
      <c r="J8" s="240" t="s">
        <v>11</v>
      </c>
      <c r="K8" s="241" t="s">
        <v>7</v>
      </c>
      <c r="L8" s="128" t="s">
        <v>12</v>
      </c>
    </row>
    <row r="9" spans="1:12" ht="30" customHeight="1">
      <c r="A9" s="1" t="s">
        <v>93</v>
      </c>
      <c r="B9" s="143" t="s">
        <v>94</v>
      </c>
      <c r="C9" s="144"/>
      <c r="D9" s="145"/>
      <c r="E9" s="146"/>
      <c r="F9" s="147"/>
      <c r="G9" s="148"/>
      <c r="H9" s="149"/>
      <c r="I9" s="149"/>
      <c r="J9" s="149"/>
      <c r="K9" s="242"/>
      <c r="L9" s="243"/>
    </row>
    <row r="10" spans="1:12" ht="32.5" customHeight="1">
      <c r="A10" s="1" t="s">
        <v>95</v>
      </c>
      <c r="B10" s="150" t="s">
        <v>96</v>
      </c>
      <c r="C10" s="151"/>
      <c r="D10" s="152"/>
      <c r="E10" s="153"/>
      <c r="F10" s="154"/>
      <c r="G10" s="155"/>
      <c r="H10" s="156"/>
      <c r="I10" s="156"/>
      <c r="J10" s="156"/>
      <c r="K10" s="244"/>
      <c r="L10" s="245"/>
    </row>
    <row r="11" spans="1:12" ht="108">
      <c r="A11" s="1" t="s">
        <v>97</v>
      </c>
      <c r="B11" s="157" t="s">
        <v>98</v>
      </c>
      <c r="C11" s="158"/>
      <c r="D11" s="159"/>
      <c r="E11" s="160"/>
      <c r="F11" s="161">
        <f>SUM(F12:F15)</f>
        <v>55000</v>
      </c>
      <c r="G11" s="162">
        <f>SUM(G12:G15)</f>
        <v>25000</v>
      </c>
      <c r="H11" s="163">
        <f>SUM(H12:H15)</f>
        <v>20000</v>
      </c>
      <c r="I11" s="163">
        <f>SUM(I12:I15)</f>
        <v>10000</v>
      </c>
      <c r="J11" s="246"/>
      <c r="K11" s="247">
        <f t="shared" ref="K11:K15" si="0">SUM(G11:I11)</f>
        <v>55000</v>
      </c>
      <c r="L11" s="248" t="s">
        <v>99</v>
      </c>
    </row>
    <row r="12" spans="1:12" ht="29">
      <c r="B12" s="108" t="s">
        <v>13</v>
      </c>
      <c r="C12" s="122"/>
      <c r="D12" s="122" t="s">
        <v>100</v>
      </c>
      <c r="E12" s="122">
        <v>2</v>
      </c>
      <c r="F12" s="123">
        <v>20000</v>
      </c>
      <c r="G12" s="123">
        <v>10000</v>
      </c>
      <c r="H12" s="123">
        <v>5000</v>
      </c>
      <c r="I12" s="123">
        <v>5000</v>
      </c>
      <c r="J12" s="122" t="s">
        <v>0</v>
      </c>
      <c r="K12" s="122"/>
      <c r="L12" s="122" t="s">
        <v>15</v>
      </c>
    </row>
    <row r="13" spans="1:12" ht="29">
      <c r="B13" s="108" t="s">
        <v>48</v>
      </c>
      <c r="C13" s="122"/>
      <c r="D13" s="122" t="s">
        <v>49</v>
      </c>
      <c r="E13" s="122">
        <v>2</v>
      </c>
      <c r="F13" s="123">
        <v>15000</v>
      </c>
      <c r="G13" s="123">
        <v>5000</v>
      </c>
      <c r="H13" s="123">
        <v>5000</v>
      </c>
      <c r="I13" s="122">
        <v>5000</v>
      </c>
      <c r="J13" s="122" t="s">
        <v>47</v>
      </c>
      <c r="K13" s="122"/>
      <c r="L13" s="122" t="s">
        <v>18</v>
      </c>
    </row>
    <row r="14" spans="1:12" ht="29">
      <c r="B14" s="108" t="s">
        <v>16</v>
      </c>
      <c r="C14" s="122"/>
      <c r="D14" s="122" t="s">
        <v>17</v>
      </c>
      <c r="E14" s="122">
        <v>3</v>
      </c>
      <c r="F14" s="123">
        <v>20000</v>
      </c>
      <c r="G14" s="123">
        <v>10000</v>
      </c>
      <c r="H14" s="123">
        <v>10000</v>
      </c>
      <c r="I14" s="123"/>
      <c r="J14" s="122" t="s">
        <v>0</v>
      </c>
      <c r="K14" s="122"/>
      <c r="L14" s="122" t="s">
        <v>18</v>
      </c>
    </row>
    <row r="15" spans="1:12">
      <c r="B15" s="164"/>
      <c r="C15" s="165"/>
      <c r="D15" s="166"/>
      <c r="E15" s="167"/>
      <c r="F15" s="168">
        <f>C15*E15</f>
        <v>0</v>
      </c>
      <c r="G15" s="169"/>
      <c r="H15" s="170"/>
      <c r="I15" s="170"/>
      <c r="J15" s="249"/>
      <c r="K15" s="250">
        <f t="shared" si="0"/>
        <v>0</v>
      </c>
      <c r="L15" s="251"/>
    </row>
    <row r="16" spans="1:12" ht="29">
      <c r="A16" s="1" t="s">
        <v>101</v>
      </c>
      <c r="B16" s="171" t="s">
        <v>102</v>
      </c>
      <c r="C16" s="172"/>
      <c r="D16" s="173"/>
      <c r="E16" s="174"/>
      <c r="F16" s="175">
        <f>SUM(F17:F19)</f>
        <v>90000</v>
      </c>
      <c r="G16" s="176">
        <f>SUM(G17:G19)</f>
        <v>55000</v>
      </c>
      <c r="H16" s="177">
        <f>SUM(H17:H19)</f>
        <v>20000</v>
      </c>
      <c r="I16" s="177">
        <f>SUM(I17:I19)</f>
        <v>15000</v>
      </c>
      <c r="J16" s="252"/>
      <c r="K16" s="253">
        <f t="shared" ref="K16:K24" si="1">SUM(G16:I16)</f>
        <v>90000</v>
      </c>
      <c r="L16" s="254"/>
    </row>
    <row r="17" spans="1:12" ht="16.399999999999999" customHeight="1">
      <c r="B17" s="108" t="s">
        <v>19</v>
      </c>
      <c r="C17" s="122"/>
      <c r="D17" s="122" t="s">
        <v>20</v>
      </c>
      <c r="E17" s="122">
        <v>3</v>
      </c>
      <c r="F17" s="123">
        <v>20000</v>
      </c>
      <c r="G17" s="123">
        <v>10000</v>
      </c>
      <c r="H17" s="123">
        <v>10000</v>
      </c>
      <c r="I17" s="123"/>
      <c r="J17" s="122" t="s">
        <v>0</v>
      </c>
      <c r="K17" s="122"/>
      <c r="L17" s="122" t="s">
        <v>18</v>
      </c>
    </row>
    <row r="18" spans="1:12" ht="16.399999999999999" customHeight="1">
      <c r="B18" s="108" t="s">
        <v>21</v>
      </c>
      <c r="C18" s="122"/>
      <c r="D18" s="122" t="s">
        <v>22</v>
      </c>
      <c r="E18" s="122">
        <v>5</v>
      </c>
      <c r="F18" s="123">
        <v>30000</v>
      </c>
      <c r="G18" s="123">
        <v>15000</v>
      </c>
      <c r="H18" s="123">
        <v>5000</v>
      </c>
      <c r="I18" s="123">
        <v>10000</v>
      </c>
      <c r="J18" s="122" t="s">
        <v>0</v>
      </c>
      <c r="K18" s="122"/>
      <c r="L18" s="122" t="s">
        <v>23</v>
      </c>
    </row>
    <row r="19" spans="1:12" ht="16.399999999999999" customHeight="1">
      <c r="B19" s="108" t="s">
        <v>24</v>
      </c>
      <c r="C19" s="122"/>
      <c r="D19" s="122" t="s">
        <v>20</v>
      </c>
      <c r="E19" s="122">
        <v>5</v>
      </c>
      <c r="F19" s="124">
        <v>40000</v>
      </c>
      <c r="G19" s="124">
        <v>30000</v>
      </c>
      <c r="H19" s="124">
        <v>5000</v>
      </c>
      <c r="I19" s="122">
        <v>5000</v>
      </c>
      <c r="J19" s="122" t="s">
        <v>0</v>
      </c>
      <c r="K19" s="122"/>
      <c r="L19" s="122" t="s">
        <v>15</v>
      </c>
    </row>
    <row r="20" spans="1:12" ht="29">
      <c r="A20" s="1" t="s">
        <v>103</v>
      </c>
      <c r="B20" s="178" t="s">
        <v>104</v>
      </c>
      <c r="C20" s="172"/>
      <c r="D20" s="179"/>
      <c r="E20" s="180"/>
      <c r="F20" s="181">
        <f>SUM(F21:F23)</f>
        <v>50000</v>
      </c>
      <c r="G20" s="182">
        <f>SUM(G21:G23)</f>
        <v>35000</v>
      </c>
      <c r="H20" s="183">
        <f>SUM(H21:H23)</f>
        <v>10000</v>
      </c>
      <c r="I20" s="183">
        <f>SUM(I21:I23)</f>
        <v>5000</v>
      </c>
      <c r="J20" s="255"/>
      <c r="K20" s="256">
        <f t="shared" si="1"/>
        <v>50000</v>
      </c>
      <c r="L20" s="257"/>
    </row>
    <row r="21" spans="1:12" ht="14.5" customHeight="1">
      <c r="B21" s="108" t="s">
        <v>105</v>
      </c>
      <c r="C21" s="122"/>
      <c r="D21" s="122" t="s">
        <v>17</v>
      </c>
      <c r="E21" s="122">
        <v>5</v>
      </c>
      <c r="F21" s="124">
        <v>20000</v>
      </c>
      <c r="G21" s="124">
        <v>10000</v>
      </c>
      <c r="H21" s="124">
        <v>5000</v>
      </c>
      <c r="I21" s="122">
        <v>5000</v>
      </c>
      <c r="J21" s="122" t="s">
        <v>0</v>
      </c>
      <c r="K21" s="122"/>
      <c r="L21" s="122" t="s">
        <v>18</v>
      </c>
    </row>
    <row r="22" spans="1:12" ht="15.75" customHeight="1">
      <c r="B22" s="108" t="s">
        <v>26</v>
      </c>
      <c r="C22" s="122"/>
      <c r="D22" s="122" t="s">
        <v>27</v>
      </c>
      <c r="E22" s="122">
        <v>3</v>
      </c>
      <c r="F22" s="124">
        <v>15000</v>
      </c>
      <c r="G22" s="124">
        <v>10000</v>
      </c>
      <c r="H22" s="124">
        <v>5000</v>
      </c>
      <c r="I22" s="123">
        <v>0</v>
      </c>
      <c r="J22" s="122" t="s">
        <v>0</v>
      </c>
      <c r="K22" s="122"/>
      <c r="L22" s="122" t="s">
        <v>23</v>
      </c>
    </row>
    <row r="23" spans="1:12" ht="15.75" customHeight="1">
      <c r="B23" s="108" t="s">
        <v>106</v>
      </c>
      <c r="C23" s="122"/>
      <c r="D23" s="122" t="s">
        <v>29</v>
      </c>
      <c r="E23" s="122">
        <v>5</v>
      </c>
      <c r="F23" s="124">
        <v>15000</v>
      </c>
      <c r="G23" s="124">
        <v>15000</v>
      </c>
      <c r="H23" s="124">
        <v>0</v>
      </c>
      <c r="I23" s="122">
        <v>0</v>
      </c>
      <c r="J23" s="122" t="s">
        <v>0</v>
      </c>
      <c r="K23" s="122"/>
      <c r="L23" s="122" t="s">
        <v>18</v>
      </c>
    </row>
    <row r="24" spans="1:12" ht="29">
      <c r="A24" s="1" t="s">
        <v>107</v>
      </c>
      <c r="B24" s="178" t="s">
        <v>108</v>
      </c>
      <c r="C24" s="172"/>
      <c r="D24" s="179"/>
      <c r="E24" s="180"/>
      <c r="F24" s="181">
        <f>SUM(F25:F27)</f>
        <v>150000</v>
      </c>
      <c r="G24" s="182">
        <f>SUM(G25:G27)</f>
        <v>50000</v>
      </c>
      <c r="H24" s="183">
        <f>SUM(H25:H27)</f>
        <v>60000</v>
      </c>
      <c r="I24" s="183">
        <f>SUM(I25:I27)</f>
        <v>40000</v>
      </c>
      <c r="J24" s="255"/>
      <c r="K24" s="256">
        <f t="shared" si="1"/>
        <v>150000</v>
      </c>
      <c r="L24" s="257"/>
    </row>
    <row r="25" spans="1:12" ht="14.5" customHeight="1">
      <c r="B25" s="108" t="s">
        <v>64</v>
      </c>
      <c r="C25" s="122"/>
      <c r="D25" s="122" t="s">
        <v>17</v>
      </c>
      <c r="E25" s="122">
        <v>4</v>
      </c>
      <c r="F25" s="124">
        <v>30000</v>
      </c>
      <c r="G25" s="124">
        <v>10000</v>
      </c>
      <c r="H25" s="124">
        <v>10000</v>
      </c>
      <c r="I25" s="123">
        <v>10000</v>
      </c>
      <c r="J25" s="122" t="s">
        <v>62</v>
      </c>
      <c r="K25" s="122"/>
      <c r="L25" s="122" t="s">
        <v>23</v>
      </c>
    </row>
    <row r="26" spans="1:12" ht="15.75" customHeight="1">
      <c r="B26" s="108" t="s">
        <v>109</v>
      </c>
      <c r="C26" s="122"/>
      <c r="D26" s="122" t="s">
        <v>110</v>
      </c>
      <c r="E26" s="122">
        <v>3</v>
      </c>
      <c r="F26" s="124">
        <v>40000</v>
      </c>
      <c r="G26" s="124">
        <v>20000</v>
      </c>
      <c r="H26" s="124">
        <v>10000</v>
      </c>
      <c r="I26" s="123">
        <v>10000</v>
      </c>
      <c r="J26" s="122" t="s">
        <v>62</v>
      </c>
      <c r="K26" s="122"/>
      <c r="L26" s="122" t="s">
        <v>15</v>
      </c>
    </row>
    <row r="27" spans="1:12" ht="15.75" customHeight="1">
      <c r="B27" s="108" t="s">
        <v>66</v>
      </c>
      <c r="C27" s="122"/>
      <c r="D27" s="122" t="s">
        <v>67</v>
      </c>
      <c r="E27" s="122">
        <v>8</v>
      </c>
      <c r="F27" s="124">
        <v>80000</v>
      </c>
      <c r="G27" s="124">
        <v>20000</v>
      </c>
      <c r="H27" s="124">
        <v>40000</v>
      </c>
      <c r="I27" s="123">
        <v>20000</v>
      </c>
      <c r="J27" s="122" t="s">
        <v>62</v>
      </c>
      <c r="K27" s="122"/>
      <c r="L27" s="122" t="s">
        <v>18</v>
      </c>
    </row>
    <row r="28" spans="1:12" ht="14.5" customHeight="1">
      <c r="A28" s="1" t="s">
        <v>95</v>
      </c>
      <c r="B28" s="184" t="s">
        <v>111</v>
      </c>
      <c r="C28" s="185"/>
      <c r="D28" s="186"/>
      <c r="E28" s="187"/>
      <c r="F28" s="188">
        <f>F11+F16+F20+F24</f>
        <v>345000</v>
      </c>
      <c r="G28" s="189">
        <f>G11+G16+G20+G24</f>
        <v>165000</v>
      </c>
      <c r="H28" s="190">
        <f>H11+H16+H20+H24</f>
        <v>110000</v>
      </c>
      <c r="I28" s="190">
        <f>I11+I16+I20+I24</f>
        <v>70000</v>
      </c>
      <c r="J28" s="258"/>
      <c r="K28" s="188">
        <f>K11+K16+K20+K24</f>
        <v>345000</v>
      </c>
      <c r="L28" s="259"/>
    </row>
    <row r="29" spans="1:12" customFormat="1" ht="14.5" customHeight="1"/>
    <row r="30" spans="1:12" ht="31.4" customHeight="1">
      <c r="A30" s="1" t="s">
        <v>112</v>
      </c>
      <c r="B30" s="191" t="s">
        <v>113</v>
      </c>
      <c r="C30" s="192"/>
      <c r="D30" s="193"/>
      <c r="E30" s="194"/>
      <c r="F30" s="192"/>
      <c r="G30" s="195"/>
      <c r="H30" s="195"/>
      <c r="I30" s="195"/>
      <c r="J30" s="195"/>
      <c r="K30" s="195"/>
      <c r="L30" s="260"/>
    </row>
    <row r="31" spans="1:12" ht="39" customHeight="1">
      <c r="A31" s="1" t="s">
        <v>114</v>
      </c>
      <c r="B31" s="196" t="s">
        <v>115</v>
      </c>
      <c r="C31" s="197"/>
      <c r="D31" s="198"/>
      <c r="E31" s="199"/>
      <c r="F31" s="181">
        <f>SUM(F32:F37)</f>
        <v>190000</v>
      </c>
      <c r="G31" s="200">
        <f>SUM(G32:G39)</f>
        <v>85000</v>
      </c>
      <c r="H31" s="201">
        <f>SUM(H32:H39)</f>
        <v>65000</v>
      </c>
      <c r="I31" s="201">
        <f>SUM(I32:I39)</f>
        <v>40000</v>
      </c>
      <c r="J31" s="261"/>
      <c r="K31" s="262">
        <f t="shared" ref="K31:K45" si="2">SUM(G31:I31)</f>
        <v>190000</v>
      </c>
      <c r="L31" s="263"/>
    </row>
    <row r="32" spans="1:12" ht="18.649999999999999" customHeight="1">
      <c r="B32" s="108" t="s">
        <v>30</v>
      </c>
      <c r="C32" s="122"/>
      <c r="D32" s="122" t="s">
        <v>31</v>
      </c>
      <c r="E32" s="122">
        <v>5</v>
      </c>
      <c r="F32" s="124">
        <v>40000</v>
      </c>
      <c r="G32" s="124">
        <v>20000</v>
      </c>
      <c r="H32" s="124">
        <v>10000</v>
      </c>
      <c r="I32" s="123">
        <v>10000</v>
      </c>
      <c r="J32" s="122" t="s">
        <v>0</v>
      </c>
      <c r="K32" s="122"/>
      <c r="L32" s="122" t="s">
        <v>18</v>
      </c>
    </row>
    <row r="33" spans="1:13" ht="16.399999999999999" customHeight="1">
      <c r="B33" s="108" t="s">
        <v>68</v>
      </c>
      <c r="C33" s="122"/>
      <c r="D33" s="122" t="s">
        <v>29</v>
      </c>
      <c r="E33" s="122">
        <v>1</v>
      </c>
      <c r="F33" s="124">
        <v>30000</v>
      </c>
      <c r="G33" s="124">
        <v>10000</v>
      </c>
      <c r="H33" s="124">
        <v>10000</v>
      </c>
      <c r="I33" s="122">
        <v>10000</v>
      </c>
      <c r="J33" s="122" t="s">
        <v>62</v>
      </c>
      <c r="K33" s="122"/>
      <c r="L33" s="122" t="s">
        <v>23</v>
      </c>
    </row>
    <row r="34" spans="1:13" ht="16.399999999999999" customHeight="1">
      <c r="B34" s="108" t="s">
        <v>116</v>
      </c>
      <c r="C34" s="122"/>
      <c r="D34" s="122" t="s">
        <v>117</v>
      </c>
      <c r="E34" s="122">
        <v>6</v>
      </c>
      <c r="F34" s="124">
        <v>20000</v>
      </c>
      <c r="G34" s="124">
        <v>10000</v>
      </c>
      <c r="H34" s="124">
        <v>10000</v>
      </c>
      <c r="I34" s="123">
        <v>0</v>
      </c>
      <c r="J34" s="122" t="s">
        <v>0</v>
      </c>
      <c r="K34" s="122"/>
      <c r="L34" s="122" t="s">
        <v>15</v>
      </c>
    </row>
    <row r="35" spans="1:13" ht="15" customHeight="1">
      <c r="B35" s="111" t="s">
        <v>69</v>
      </c>
      <c r="C35" s="122"/>
      <c r="D35" s="122" t="s">
        <v>70</v>
      </c>
      <c r="E35" s="122">
        <v>1</v>
      </c>
      <c r="F35" s="124">
        <v>60000</v>
      </c>
      <c r="G35" s="124">
        <v>20000</v>
      </c>
      <c r="H35" s="124">
        <v>20000</v>
      </c>
      <c r="I35" s="123">
        <v>20000</v>
      </c>
      <c r="J35" s="122" t="s">
        <v>62</v>
      </c>
      <c r="K35" s="122"/>
      <c r="L35" s="122" t="s">
        <v>18</v>
      </c>
    </row>
    <row r="36" spans="1:13" ht="14.5" customHeight="1">
      <c r="B36" s="108" t="s">
        <v>34</v>
      </c>
      <c r="C36" s="122"/>
      <c r="D36" s="122" t="s">
        <v>35</v>
      </c>
      <c r="E36" s="122">
        <v>2</v>
      </c>
      <c r="F36" s="124">
        <v>20000</v>
      </c>
      <c r="G36" s="124">
        <v>10000</v>
      </c>
      <c r="H36" s="124">
        <v>10000</v>
      </c>
      <c r="I36" s="122"/>
      <c r="J36" s="122" t="s">
        <v>0</v>
      </c>
      <c r="K36" s="122"/>
      <c r="L36" s="122" t="s">
        <v>23</v>
      </c>
      <c r="M36" s="52"/>
    </row>
    <row r="37" spans="1:13" ht="16.75" customHeight="1">
      <c r="B37" s="108" t="s">
        <v>71</v>
      </c>
      <c r="C37" s="122"/>
      <c r="D37" s="122" t="s">
        <v>55</v>
      </c>
      <c r="E37" s="122">
        <v>5</v>
      </c>
      <c r="F37" s="124">
        <v>20000</v>
      </c>
      <c r="G37" s="124">
        <v>15000</v>
      </c>
      <c r="H37" s="124">
        <v>5000</v>
      </c>
      <c r="I37" s="122"/>
      <c r="J37" s="122" t="s">
        <v>62</v>
      </c>
      <c r="K37" s="122"/>
      <c r="L37" s="122" t="s">
        <v>18</v>
      </c>
      <c r="M37" s="52"/>
    </row>
    <row r="38" spans="1:13" ht="15" customHeight="1">
      <c r="B38" s="202" t="s">
        <v>118</v>
      </c>
      <c r="C38" s="203"/>
      <c r="D38" s="204"/>
      <c r="E38" s="205"/>
      <c r="F38" s="168">
        <f>F31</f>
        <v>190000</v>
      </c>
      <c r="G38" s="206"/>
      <c r="H38" s="207"/>
      <c r="I38" s="207"/>
      <c r="J38" s="264"/>
      <c r="K38" s="265">
        <f t="shared" si="2"/>
        <v>0</v>
      </c>
      <c r="L38" s="266"/>
    </row>
    <row r="39" spans="1:13" ht="15.65" customHeight="1">
      <c r="B39" s="208" t="s">
        <v>119</v>
      </c>
      <c r="C39" s="209"/>
      <c r="D39" s="210"/>
      <c r="E39" s="211"/>
      <c r="F39" s="212">
        <f t="shared" ref="F39" si="3">C39*E39</f>
        <v>0</v>
      </c>
      <c r="G39" s="213"/>
      <c r="H39" s="214"/>
      <c r="I39" s="214"/>
      <c r="J39" s="267"/>
      <c r="K39" s="268">
        <f t="shared" si="2"/>
        <v>0</v>
      </c>
      <c r="L39" s="269"/>
    </row>
    <row r="40" spans="1:13" ht="31.4" customHeight="1">
      <c r="A40" s="1" t="s">
        <v>120</v>
      </c>
      <c r="B40" s="108" t="s">
        <v>121</v>
      </c>
      <c r="C40" s="172"/>
      <c r="D40" s="179"/>
      <c r="E40" s="180"/>
      <c r="F40" s="181">
        <f>SUM(F41:F43)</f>
        <v>75000</v>
      </c>
      <c r="G40" s="182">
        <f>SUM(G41:G43)</f>
        <v>45000</v>
      </c>
      <c r="H40" s="183">
        <f>SUM(H41:H43)</f>
        <v>15000</v>
      </c>
      <c r="I40" s="183">
        <f>SUM(I41:I43)</f>
        <v>15000</v>
      </c>
      <c r="J40" s="255"/>
      <c r="K40" s="262">
        <f t="shared" si="2"/>
        <v>75000</v>
      </c>
      <c r="L40" s="257"/>
    </row>
    <row r="41" spans="1:13" ht="15.75" customHeight="1">
      <c r="B41" s="109" t="s">
        <v>50</v>
      </c>
      <c r="C41" s="122"/>
      <c r="D41" s="122" t="s">
        <v>51</v>
      </c>
      <c r="E41" s="122">
        <v>10</v>
      </c>
      <c r="F41" s="124">
        <v>30000</v>
      </c>
      <c r="G41" s="124">
        <v>10000</v>
      </c>
      <c r="H41" s="124">
        <v>10000</v>
      </c>
      <c r="I41" s="122">
        <v>10000</v>
      </c>
      <c r="J41" s="122" t="s">
        <v>47</v>
      </c>
      <c r="K41" s="122"/>
      <c r="L41" s="122" t="s">
        <v>23</v>
      </c>
    </row>
    <row r="42" spans="1:13" ht="15.75" customHeight="1">
      <c r="B42" s="109" t="s">
        <v>52</v>
      </c>
      <c r="C42" s="122"/>
      <c r="D42" s="122" t="s">
        <v>53</v>
      </c>
      <c r="E42" s="122">
        <v>1</v>
      </c>
      <c r="F42" s="124">
        <v>35000</v>
      </c>
      <c r="G42" s="124">
        <v>35000</v>
      </c>
      <c r="H42" s="124">
        <v>0</v>
      </c>
      <c r="I42" s="122">
        <v>0</v>
      </c>
      <c r="J42" s="122" t="s">
        <v>47</v>
      </c>
      <c r="K42" s="122"/>
      <c r="L42" s="122" t="s">
        <v>18</v>
      </c>
    </row>
    <row r="43" spans="1:13" ht="15.75" customHeight="1">
      <c r="B43" s="109" t="s">
        <v>54</v>
      </c>
      <c r="C43" s="122"/>
      <c r="D43" s="122" t="s">
        <v>55</v>
      </c>
      <c r="E43" s="122">
        <v>5</v>
      </c>
      <c r="F43" s="124">
        <v>10000</v>
      </c>
      <c r="G43" s="124"/>
      <c r="H43" s="124">
        <v>5000</v>
      </c>
      <c r="I43" s="122">
        <v>5000</v>
      </c>
      <c r="J43" s="122" t="s">
        <v>47</v>
      </c>
      <c r="K43" s="122"/>
      <c r="L43" s="122" t="s">
        <v>23</v>
      </c>
    </row>
    <row r="44" spans="1:13" ht="15.75" customHeight="1">
      <c r="B44" s="215"/>
      <c r="C44" s="216"/>
      <c r="D44" s="216"/>
      <c r="E44" s="216"/>
      <c r="F44" s="217"/>
      <c r="G44" s="218"/>
      <c r="H44" s="219"/>
      <c r="I44" s="270"/>
      <c r="J44" s="271"/>
      <c r="K44" s="271"/>
      <c r="L44" s="272"/>
    </row>
    <row r="45" spans="1:13" ht="31.4" customHeight="1">
      <c r="A45" s="1" t="s">
        <v>122</v>
      </c>
      <c r="B45" s="220" t="s">
        <v>123</v>
      </c>
      <c r="C45" s="221"/>
      <c r="D45" s="222"/>
      <c r="E45" s="223"/>
      <c r="F45" s="224">
        <f>SUM(F46:F48)</f>
        <v>84080</v>
      </c>
      <c r="G45" s="225">
        <f>SUM(G46:G48)</f>
        <v>25000</v>
      </c>
      <c r="H45" s="226">
        <f>SUM(H46:H48)</f>
        <v>30000</v>
      </c>
      <c r="I45" s="226">
        <f>SUM(I46:I48)</f>
        <v>29080</v>
      </c>
      <c r="J45" s="273"/>
      <c r="K45" s="274">
        <f t="shared" si="2"/>
        <v>84080</v>
      </c>
      <c r="L45" s="275"/>
    </row>
    <row r="46" spans="1:13" ht="15.75" customHeight="1">
      <c r="B46" s="227" t="s">
        <v>72</v>
      </c>
      <c r="C46" s="122"/>
      <c r="D46" s="122" t="s">
        <v>73</v>
      </c>
      <c r="E46" s="122">
        <v>3</v>
      </c>
      <c r="F46" s="124">
        <v>20000</v>
      </c>
      <c r="G46" s="124">
        <v>10000</v>
      </c>
      <c r="H46" s="124">
        <v>10000</v>
      </c>
      <c r="I46" s="122"/>
      <c r="J46" s="122" t="s">
        <v>62</v>
      </c>
      <c r="K46" s="122"/>
      <c r="L46" s="122" t="s">
        <v>18</v>
      </c>
    </row>
    <row r="47" spans="1:13" ht="15.75" customHeight="1">
      <c r="B47" s="227" t="s">
        <v>56</v>
      </c>
      <c r="C47" s="122"/>
      <c r="D47" s="122" t="s">
        <v>57</v>
      </c>
      <c r="E47" s="122">
        <v>3</v>
      </c>
      <c r="F47" s="124">
        <f>15000+14580+4500</f>
        <v>34080</v>
      </c>
      <c r="G47" s="124">
        <v>15000</v>
      </c>
      <c r="H47" s="124">
        <v>10000</v>
      </c>
      <c r="I47" s="124">
        <f>F47-G47-H47</f>
        <v>9080</v>
      </c>
      <c r="J47" s="122" t="s">
        <v>47</v>
      </c>
      <c r="K47" s="122"/>
      <c r="L47" s="122" t="s">
        <v>23</v>
      </c>
    </row>
    <row r="48" spans="1:13" ht="15.75" customHeight="1">
      <c r="B48" s="227" t="s">
        <v>58</v>
      </c>
      <c r="C48" s="122"/>
      <c r="D48" s="122" t="s">
        <v>59</v>
      </c>
      <c r="E48" s="122">
        <v>5</v>
      </c>
      <c r="F48" s="124">
        <v>30000</v>
      </c>
      <c r="G48"/>
      <c r="H48" s="124">
        <v>10000</v>
      </c>
      <c r="I48" s="124">
        <v>20000</v>
      </c>
      <c r="J48" s="122" t="s">
        <v>47</v>
      </c>
      <c r="K48" s="122"/>
      <c r="L48" s="122" t="s">
        <v>15</v>
      </c>
    </row>
    <row r="49" spans="1:14" ht="14.5" customHeight="1">
      <c r="A49" s="1" t="s">
        <v>124</v>
      </c>
      <c r="B49" s="184" t="s">
        <v>125</v>
      </c>
      <c r="C49" s="185"/>
      <c r="D49" s="186"/>
      <c r="E49" s="187"/>
      <c r="F49" s="228">
        <f>F40+F45</f>
        <v>159080</v>
      </c>
      <c r="G49" s="189">
        <f>G40+G45</f>
        <v>70000</v>
      </c>
      <c r="H49" s="190">
        <f>H40+H45</f>
        <v>45000</v>
      </c>
      <c r="I49" s="190">
        <f>I40+I45</f>
        <v>44080</v>
      </c>
      <c r="J49" s="258"/>
      <c r="K49" s="188">
        <f>K40+K45</f>
        <v>159080</v>
      </c>
      <c r="L49" s="259"/>
    </row>
    <row r="50" spans="1:14" customFormat="1" ht="14.5" customHeight="1"/>
    <row r="51" spans="1:14" ht="32.5" customHeight="1">
      <c r="A51" s="1" t="s">
        <v>126</v>
      </c>
      <c r="B51" s="150" t="s">
        <v>127</v>
      </c>
      <c r="C51" s="229"/>
      <c r="D51" s="152"/>
      <c r="E51" s="153"/>
      <c r="F51" s="229"/>
      <c r="G51" s="156"/>
      <c r="H51" s="156"/>
      <c r="I51" s="156"/>
      <c r="J51" s="156"/>
      <c r="K51" s="156"/>
      <c r="L51" s="244"/>
    </row>
    <row r="52" spans="1:14" ht="32.15" customHeight="1">
      <c r="A52" s="1" t="s">
        <v>128</v>
      </c>
      <c r="B52" s="230" t="s">
        <v>129</v>
      </c>
      <c r="C52" s="231"/>
      <c r="D52" s="232"/>
      <c r="E52" s="233"/>
      <c r="F52" s="234">
        <f>SUM(F53:F56)</f>
        <v>82984</v>
      </c>
      <c r="G52" s="234">
        <f>SUM(G53:G56)</f>
        <v>32661.333333333299</v>
      </c>
      <c r="H52" s="234">
        <f>SUM(H53:H56)</f>
        <v>32661.333333333299</v>
      </c>
      <c r="I52" s="234">
        <f t="shared" ref="I52" si="4">SUM(I53:I56)</f>
        <v>17661.333333333299</v>
      </c>
      <c r="J52" s="276"/>
      <c r="K52" s="277">
        <f>SUM(G52:I52)</f>
        <v>82984</v>
      </c>
      <c r="L52" s="278"/>
    </row>
    <row r="53" spans="1:14" ht="15" customHeight="1">
      <c r="B53" t="s">
        <v>130</v>
      </c>
      <c r="C53" s="122"/>
      <c r="D53" s="122" t="s">
        <v>131</v>
      </c>
      <c r="E53" s="122">
        <v>2</v>
      </c>
      <c r="F53" s="124">
        <v>15000</v>
      </c>
      <c r="G53" s="124">
        <v>5000</v>
      </c>
      <c r="H53" s="124">
        <v>5000</v>
      </c>
      <c r="I53" s="122">
        <v>5000</v>
      </c>
      <c r="J53" s="122" t="s">
        <v>0</v>
      </c>
      <c r="K53" s="122"/>
      <c r="L53" s="122" t="s">
        <v>23</v>
      </c>
      <c r="M53" s="279"/>
      <c r="N53" s="279"/>
    </row>
    <row r="54" spans="1:14" ht="15" customHeight="1">
      <c r="B54" t="s">
        <v>38</v>
      </c>
      <c r="C54" s="122"/>
      <c r="D54" s="122" t="s">
        <v>39</v>
      </c>
      <c r="E54" s="122">
        <v>5</v>
      </c>
      <c r="F54" s="124">
        <v>20000</v>
      </c>
      <c r="G54" s="124">
        <v>10000</v>
      </c>
      <c r="H54" s="124">
        <v>10000</v>
      </c>
      <c r="I54" s="122"/>
      <c r="J54" s="122" t="s">
        <v>0</v>
      </c>
      <c r="K54" s="122"/>
      <c r="L54" s="122" t="s">
        <v>15</v>
      </c>
      <c r="M54" s="52"/>
    </row>
    <row r="55" spans="1:14" ht="15" customHeight="1">
      <c r="B55" s="108" t="s">
        <v>74</v>
      </c>
      <c r="C55" s="122"/>
      <c r="D55" s="122" t="s">
        <v>55</v>
      </c>
      <c r="E55" s="122">
        <v>5</v>
      </c>
      <c r="F55" s="124">
        <v>10000</v>
      </c>
      <c r="G55" s="124">
        <v>5000</v>
      </c>
      <c r="H55" s="124">
        <v>5000</v>
      </c>
      <c r="I55" s="122"/>
      <c r="J55" s="122" t="s">
        <v>62</v>
      </c>
      <c r="K55" s="122"/>
      <c r="L55" s="122" t="s">
        <v>23</v>
      </c>
      <c r="M55" s="52"/>
    </row>
    <row r="56" spans="1:14" ht="15" customHeight="1">
      <c r="B56" s="235" t="s">
        <v>40</v>
      </c>
      <c r="C56" s="216"/>
      <c r="D56" s="216" t="s">
        <v>41</v>
      </c>
      <c r="E56" s="216">
        <v>3</v>
      </c>
      <c r="F56" s="236">
        <f>37984</f>
        <v>37984</v>
      </c>
      <c r="G56" s="218">
        <f>F56/3</f>
        <v>12661.333333333299</v>
      </c>
      <c r="H56" s="219">
        <f>G56</f>
        <v>12661.333333333299</v>
      </c>
      <c r="I56" s="219">
        <f>H56</f>
        <v>12661.333333333299</v>
      </c>
      <c r="J56" s="271" t="s">
        <v>0</v>
      </c>
      <c r="K56" s="271"/>
      <c r="L56" s="272"/>
      <c r="M56" s="52"/>
    </row>
    <row r="57" spans="1:14" ht="30.65" customHeight="1">
      <c r="A57" s="1" t="s">
        <v>132</v>
      </c>
      <c r="B57" s="230" t="s">
        <v>133</v>
      </c>
      <c r="C57" s="231"/>
      <c r="D57" s="232"/>
      <c r="E57" s="233"/>
      <c r="F57" s="234">
        <f>SUM(F58:F58)</f>
        <v>30000</v>
      </c>
      <c r="G57" s="237">
        <f>SUM(G58:G58)</f>
        <v>30000</v>
      </c>
      <c r="H57" s="238">
        <f>SUM(H58:H58)</f>
        <v>0</v>
      </c>
      <c r="I57" s="238">
        <f>SUM(I58:I58)</f>
        <v>0</v>
      </c>
      <c r="J57" s="276"/>
      <c r="K57" s="277">
        <f t="shared" ref="K57" si="5">SUM(G57:I57)</f>
        <v>30000</v>
      </c>
      <c r="L57" s="278"/>
    </row>
    <row r="58" spans="1:14" ht="15" customHeight="1">
      <c r="B58" s="227" t="s">
        <v>42</v>
      </c>
      <c r="C58" s="122"/>
      <c r="D58" s="122" t="s">
        <v>43</v>
      </c>
      <c r="E58" s="122">
        <v>1</v>
      </c>
      <c r="F58" s="124">
        <v>30000</v>
      </c>
      <c r="G58" s="124">
        <v>30000</v>
      </c>
      <c r="H58" s="124"/>
      <c r="I58" s="122"/>
      <c r="J58" s="122" t="s">
        <v>0</v>
      </c>
      <c r="K58" s="122"/>
      <c r="L58" s="122" t="s">
        <v>18</v>
      </c>
      <c r="M58" s="52"/>
    </row>
    <row r="59" spans="1:14" ht="29.15" customHeight="1">
      <c r="A59" s="1" t="s">
        <v>134</v>
      </c>
      <c r="B59" s="239" t="s">
        <v>135</v>
      </c>
      <c r="C59" s="231"/>
      <c r="D59" s="232"/>
      <c r="E59" s="233"/>
      <c r="F59" s="234">
        <f>SUM(F60:F61)</f>
        <v>40000</v>
      </c>
      <c r="G59" s="237">
        <f>SUM(G60:G61)</f>
        <v>20000</v>
      </c>
      <c r="H59" s="238">
        <f>SUM(H60:H61)</f>
        <v>10000</v>
      </c>
      <c r="I59" s="238">
        <f>SUM(I60:I61)</f>
        <v>10000</v>
      </c>
      <c r="J59" s="276"/>
      <c r="K59" s="277">
        <f>SUM(G59:I59)</f>
        <v>40000</v>
      </c>
      <c r="L59" s="278"/>
    </row>
    <row r="60" spans="1:14" ht="15" customHeight="1">
      <c r="B60" s="108" t="s">
        <v>75</v>
      </c>
      <c r="C60" s="122"/>
      <c r="D60" s="122" t="s">
        <v>76</v>
      </c>
      <c r="E60" s="122">
        <v>3</v>
      </c>
      <c r="F60" s="124">
        <v>20000</v>
      </c>
      <c r="G60" s="124">
        <v>10000</v>
      </c>
      <c r="H60" s="124">
        <v>5000</v>
      </c>
      <c r="I60" s="122">
        <v>5000</v>
      </c>
      <c r="J60" s="122" t="s">
        <v>62</v>
      </c>
      <c r="K60" s="122"/>
      <c r="L60" s="122" t="s">
        <v>23</v>
      </c>
      <c r="M60" s="52"/>
    </row>
    <row r="61" spans="1:14" ht="15" customHeight="1">
      <c r="B61" s="108" t="s">
        <v>136</v>
      </c>
      <c r="C61" s="122"/>
      <c r="D61" s="122" t="s">
        <v>137</v>
      </c>
      <c r="E61" s="122">
        <v>5</v>
      </c>
      <c r="F61" s="124">
        <v>20000</v>
      </c>
      <c r="G61" s="124">
        <v>10000</v>
      </c>
      <c r="H61" s="124">
        <v>5000</v>
      </c>
      <c r="I61" s="122">
        <v>5000</v>
      </c>
      <c r="J61" s="122" t="s">
        <v>62</v>
      </c>
      <c r="K61" s="122"/>
      <c r="L61" s="122" t="s">
        <v>18</v>
      </c>
      <c r="M61" s="52"/>
    </row>
    <row r="62" spans="1:14" ht="29.15" customHeight="1">
      <c r="A62" s="1" t="s">
        <v>138</v>
      </c>
      <c r="B62" s="239" t="s">
        <v>139</v>
      </c>
      <c r="C62" s="231"/>
      <c r="D62" s="232"/>
      <c r="E62" s="233"/>
      <c r="F62" s="234">
        <f>SUM(F63:F66)</f>
        <v>86642</v>
      </c>
      <c r="G62" s="237">
        <f>SUM(G63:G66)</f>
        <v>32214</v>
      </c>
      <c r="H62" s="238">
        <f>SUM(H63:H66)</f>
        <v>32214</v>
      </c>
      <c r="I62" s="238">
        <f>SUM(I63:I66)</f>
        <v>22214</v>
      </c>
      <c r="J62" s="276"/>
      <c r="K62" s="277">
        <f>SUM(G62:I62)</f>
        <v>86642</v>
      </c>
      <c r="L62" s="278"/>
    </row>
    <row r="63" spans="1:14" ht="15" customHeight="1">
      <c r="B63" s="109" t="s">
        <v>140</v>
      </c>
      <c r="C63" s="122"/>
      <c r="D63" s="122" t="s">
        <v>37</v>
      </c>
      <c r="E63" s="122">
        <v>5</v>
      </c>
      <c r="F63" s="124">
        <f>50000-13358</f>
        <v>36642</v>
      </c>
      <c r="G63" s="124">
        <f>F63/3</f>
        <v>12214</v>
      </c>
      <c r="H63" s="124">
        <f>G63</f>
        <v>12214</v>
      </c>
      <c r="I63" s="124">
        <f>G63</f>
        <v>12214</v>
      </c>
      <c r="J63" s="122" t="s">
        <v>62</v>
      </c>
      <c r="K63" s="122"/>
      <c r="L63" s="122" t="s">
        <v>18</v>
      </c>
      <c r="M63" s="52"/>
    </row>
    <row r="64" spans="1:14" ht="15" customHeight="1">
      <c r="B64" s="109" t="s">
        <v>79</v>
      </c>
      <c r="C64" s="122"/>
      <c r="D64" s="122" t="s">
        <v>22</v>
      </c>
      <c r="E64" s="122">
        <v>5</v>
      </c>
      <c r="F64" s="124">
        <v>30000</v>
      </c>
      <c r="G64" s="124">
        <v>10000</v>
      </c>
      <c r="H64" s="124">
        <v>10000</v>
      </c>
      <c r="I64" s="122">
        <v>10000</v>
      </c>
      <c r="J64" s="122" t="s">
        <v>62</v>
      </c>
      <c r="K64" s="122"/>
      <c r="L64" s="122" t="s">
        <v>23</v>
      </c>
      <c r="M64" s="52"/>
    </row>
    <row r="65" spans="1:14" ht="15" customHeight="1">
      <c r="B65" s="109" t="s">
        <v>80</v>
      </c>
      <c r="C65" s="122"/>
      <c r="D65" s="122" t="s">
        <v>67</v>
      </c>
      <c r="E65" s="122">
        <v>5</v>
      </c>
      <c r="F65" s="124">
        <v>20000</v>
      </c>
      <c r="G65" s="124">
        <v>10000</v>
      </c>
      <c r="H65" s="124">
        <v>10000</v>
      </c>
      <c r="I65" s="122"/>
      <c r="J65" s="122" t="s">
        <v>62</v>
      </c>
      <c r="K65" s="122"/>
      <c r="L65" s="122" t="s">
        <v>15</v>
      </c>
      <c r="M65" s="52"/>
    </row>
    <row r="66" spans="1:14" ht="15" customHeight="1">
      <c r="B66" s="280"/>
      <c r="C66" s="281"/>
      <c r="D66" s="282"/>
      <c r="E66" s="283"/>
      <c r="F66" s="212">
        <f t="shared" ref="F66:F72" si="6">C66*E66</f>
        <v>0</v>
      </c>
      <c r="G66" s="284"/>
      <c r="H66" s="285"/>
      <c r="I66" s="285"/>
      <c r="J66" s="366"/>
      <c r="K66" s="268">
        <f t="shared" ref="K66:K72" si="7">SUM(G66:I66)</f>
        <v>0</v>
      </c>
      <c r="L66" s="367"/>
      <c r="M66" s="52"/>
    </row>
    <row r="67" spans="1:14" ht="31.4" customHeight="1">
      <c r="A67" s="1" t="s">
        <v>141</v>
      </c>
      <c r="B67" s="286" t="s">
        <v>142</v>
      </c>
      <c r="C67" s="287"/>
      <c r="D67" s="288"/>
      <c r="E67" s="289"/>
      <c r="F67" s="290">
        <f>SUM(F68:F71)</f>
        <v>0</v>
      </c>
      <c r="G67" s="291">
        <f>SUM(G68:G72)</f>
        <v>0</v>
      </c>
      <c r="H67" s="292">
        <f>SUM(H68:H72)</f>
        <v>0</v>
      </c>
      <c r="I67" s="292">
        <f t="shared" ref="I67" si="8">SUM(I68:I72)</f>
        <v>0</v>
      </c>
      <c r="J67" s="368"/>
      <c r="K67" s="369">
        <f t="shared" si="7"/>
        <v>0</v>
      </c>
      <c r="L67" s="370"/>
    </row>
    <row r="68" spans="1:14" ht="15.75" customHeight="1">
      <c r="B68" s="293"/>
      <c r="C68" s="294"/>
      <c r="D68" s="295"/>
      <c r="E68" s="296"/>
      <c r="F68" s="168">
        <f t="shared" si="6"/>
        <v>0</v>
      </c>
      <c r="G68" s="297"/>
      <c r="H68" s="298"/>
      <c r="I68" s="298"/>
      <c r="J68" s="371"/>
      <c r="K68" s="265">
        <f t="shared" si="7"/>
        <v>0</v>
      </c>
      <c r="L68" s="372"/>
      <c r="M68" s="52"/>
    </row>
    <row r="69" spans="1:14" ht="15.75" customHeight="1">
      <c r="B69" s="293"/>
      <c r="C69" s="294"/>
      <c r="D69" s="295"/>
      <c r="E69" s="296"/>
      <c r="F69" s="168">
        <f t="shared" si="6"/>
        <v>0</v>
      </c>
      <c r="G69" s="297"/>
      <c r="H69" s="298"/>
      <c r="I69" s="298"/>
      <c r="J69" s="371"/>
      <c r="K69" s="265">
        <f t="shared" si="7"/>
        <v>0</v>
      </c>
      <c r="L69" s="372"/>
    </row>
    <row r="70" spans="1:14" ht="15.75" customHeight="1">
      <c r="B70" s="299"/>
      <c r="C70" s="294"/>
      <c r="D70" s="295"/>
      <c r="E70" s="296"/>
      <c r="F70" s="168">
        <f t="shared" si="6"/>
        <v>0</v>
      </c>
      <c r="G70" s="297"/>
      <c r="H70" s="298"/>
      <c r="I70" s="298"/>
      <c r="J70" s="371"/>
      <c r="K70" s="265">
        <f t="shared" si="7"/>
        <v>0</v>
      </c>
      <c r="L70" s="372"/>
    </row>
    <row r="71" spans="1:14" ht="15.75" customHeight="1">
      <c r="B71" s="293"/>
      <c r="C71" s="294"/>
      <c r="D71" s="295"/>
      <c r="E71" s="296"/>
      <c r="F71" s="168">
        <f t="shared" si="6"/>
        <v>0</v>
      </c>
      <c r="G71" s="297"/>
      <c r="H71" s="298"/>
      <c r="I71" s="298"/>
      <c r="J71" s="371"/>
      <c r="K71" s="265">
        <f t="shared" si="7"/>
        <v>0</v>
      </c>
      <c r="L71" s="372"/>
    </row>
    <row r="72" spans="1:14" ht="15.75" customHeight="1">
      <c r="B72" s="300"/>
      <c r="C72" s="281"/>
      <c r="D72" s="282"/>
      <c r="E72" s="283"/>
      <c r="F72" s="212">
        <f t="shared" si="6"/>
        <v>0</v>
      </c>
      <c r="G72" s="284"/>
      <c r="H72" s="285"/>
      <c r="I72" s="285"/>
      <c r="J72" s="366"/>
      <c r="K72" s="268">
        <f t="shared" si="7"/>
        <v>0</v>
      </c>
      <c r="L72" s="367"/>
    </row>
    <row r="73" spans="1:14" ht="14.5" customHeight="1">
      <c r="A73" s="1" t="s">
        <v>124</v>
      </c>
      <c r="B73" s="184" t="s">
        <v>143</v>
      </c>
      <c r="C73" s="185"/>
      <c r="D73" s="186"/>
      <c r="E73" s="187"/>
      <c r="F73" s="228">
        <f>F52+F57+F59+F62+F67</f>
        <v>239626</v>
      </c>
      <c r="G73" s="301">
        <f>G52+G57+G59+G62+G67</f>
        <v>114875.33333333299</v>
      </c>
      <c r="H73" s="302">
        <f>H52+H57+H59+H62+H67</f>
        <v>74875.333333333299</v>
      </c>
      <c r="I73" s="302">
        <f>I52+I57+I59+I62+I67</f>
        <v>49875.333333333299</v>
      </c>
      <c r="J73" s="373"/>
      <c r="K73" s="188">
        <f>K52+K57+K59+K62+K67</f>
        <v>239626</v>
      </c>
      <c r="L73" s="259"/>
    </row>
    <row r="74" spans="1:14" customFormat="1" ht="14.5" customHeight="1"/>
    <row r="75" spans="1:14" ht="15.75" customHeight="1">
      <c r="B75" s="184" t="s">
        <v>144</v>
      </c>
      <c r="C75" s="185"/>
      <c r="D75" s="186"/>
      <c r="E75" s="187"/>
      <c r="F75" s="303">
        <f>F28</f>
        <v>345000</v>
      </c>
      <c r="G75" s="303">
        <f t="shared" ref="G75:K75" si="9">G28</f>
        <v>165000</v>
      </c>
      <c r="H75" s="303">
        <f t="shared" si="9"/>
        <v>110000</v>
      </c>
      <c r="I75" s="303">
        <f t="shared" si="9"/>
        <v>70000</v>
      </c>
      <c r="J75" s="303">
        <f t="shared" si="9"/>
        <v>0</v>
      </c>
      <c r="K75" s="303">
        <f t="shared" si="9"/>
        <v>345000</v>
      </c>
      <c r="L75" s="259"/>
    </row>
    <row r="76" spans="1:14" ht="15.75" customHeight="1">
      <c r="B76" s="184" t="s">
        <v>145</v>
      </c>
      <c r="C76" s="304"/>
      <c r="D76" s="305"/>
      <c r="E76" s="306"/>
      <c r="F76" s="307">
        <f>F31</f>
        <v>190000</v>
      </c>
      <c r="G76" s="307">
        <f t="shared" ref="G76:K76" si="10">G31</f>
        <v>85000</v>
      </c>
      <c r="H76" s="307">
        <f t="shared" si="10"/>
        <v>65000</v>
      </c>
      <c r="I76" s="307">
        <f t="shared" si="10"/>
        <v>40000</v>
      </c>
      <c r="J76" s="307">
        <f t="shared" si="10"/>
        <v>0</v>
      </c>
      <c r="K76" s="307">
        <f t="shared" si="10"/>
        <v>190000</v>
      </c>
      <c r="L76" s="374"/>
    </row>
    <row r="77" spans="1:14" ht="15.75" customHeight="1">
      <c r="B77" s="184" t="s">
        <v>146</v>
      </c>
      <c r="C77" s="304"/>
      <c r="D77" s="305"/>
      <c r="E77" s="306"/>
      <c r="F77" s="307">
        <f>F49</f>
        <v>159080</v>
      </c>
      <c r="G77" s="307">
        <f t="shared" ref="G77:K77" si="11">G49</f>
        <v>70000</v>
      </c>
      <c r="H77" s="307">
        <f t="shared" si="11"/>
        <v>45000</v>
      </c>
      <c r="I77" s="307">
        <f t="shared" si="11"/>
        <v>44080</v>
      </c>
      <c r="J77" s="307">
        <f t="shared" si="11"/>
        <v>0</v>
      </c>
      <c r="K77" s="307">
        <f t="shared" si="11"/>
        <v>159080</v>
      </c>
      <c r="L77" s="374"/>
    </row>
    <row r="78" spans="1:14" ht="15.75" customHeight="1">
      <c r="B78" s="184" t="s">
        <v>147</v>
      </c>
      <c r="C78" s="304"/>
      <c r="D78" s="305"/>
      <c r="E78" s="306"/>
      <c r="F78" s="307">
        <f>F73</f>
        <v>239626</v>
      </c>
      <c r="G78" s="307">
        <f t="shared" ref="G78:K78" si="12">G73</f>
        <v>114875.33333333299</v>
      </c>
      <c r="H78" s="307">
        <f t="shared" si="12"/>
        <v>74875.333333333299</v>
      </c>
      <c r="I78" s="307">
        <f t="shared" si="12"/>
        <v>49875.333333333299</v>
      </c>
      <c r="J78" s="307">
        <f t="shared" si="12"/>
        <v>0</v>
      </c>
      <c r="K78" s="307">
        <f t="shared" si="12"/>
        <v>239626</v>
      </c>
      <c r="L78" s="374"/>
    </row>
    <row r="79" spans="1:14" customFormat="1" ht="18" customHeight="1">
      <c r="B79" s="308" t="s">
        <v>46</v>
      </c>
      <c r="F79" s="236">
        <f>SUM(F75:F78)</f>
        <v>933706</v>
      </c>
      <c r="G79" s="236">
        <f t="shared" ref="G79:I79" si="13">SUM(G75:G78)</f>
        <v>434875.33333333302</v>
      </c>
      <c r="H79" s="236">
        <f t="shared" si="13"/>
        <v>294875.33333333302</v>
      </c>
      <c r="I79" s="236">
        <f t="shared" si="13"/>
        <v>203955.33333333299</v>
      </c>
      <c r="J79" s="236">
        <f t="shared" ref="J79" si="14">SUM(J75:J78)</f>
        <v>0</v>
      </c>
      <c r="K79" s="236">
        <f t="shared" ref="K79" si="15">SUM(K75:K78)</f>
        <v>933706</v>
      </c>
      <c r="L79" s="236"/>
      <c r="M79" s="236"/>
      <c r="N79" s="236"/>
    </row>
    <row r="80" spans="1:14" customFormat="1" ht="18" customHeight="1">
      <c r="B80" s="308"/>
      <c r="F80" s="236"/>
      <c r="G80" s="236"/>
      <c r="H80" s="236"/>
      <c r="I80" s="236"/>
      <c r="J80" s="236"/>
      <c r="K80" s="236"/>
    </row>
    <row r="81" spans="1:13" s="133" customFormat="1" ht="47.25" customHeight="1">
      <c r="A81" s="133" t="s">
        <v>148</v>
      </c>
      <c r="B81" s="309" t="s">
        <v>149</v>
      </c>
      <c r="C81" s="310"/>
      <c r="D81" s="311"/>
      <c r="E81" s="312"/>
      <c r="F81" s="313">
        <f>SUM(F82:F93)</f>
        <v>65359.42</v>
      </c>
      <c r="G81" s="314">
        <f>SUM(G82:G93)</f>
        <v>21786.473333333299</v>
      </c>
      <c r="H81" s="238">
        <f>SUM(H82:H93)</f>
        <v>21786.473333333299</v>
      </c>
      <c r="I81" s="238">
        <f>SUM(I82:I93)</f>
        <v>21786.473333333299</v>
      </c>
      <c r="J81" s="276"/>
      <c r="K81" s="375">
        <f>SUM(G81:I81)</f>
        <v>65359.42</v>
      </c>
      <c r="L81" s="376"/>
    </row>
    <row r="82" spans="1:13" ht="15.5">
      <c r="A82" s="133"/>
      <c r="B82" s="315" t="s">
        <v>150</v>
      </c>
      <c r="C82" s="316">
        <v>7.0000000000000007E-2</v>
      </c>
      <c r="D82" s="317" t="s">
        <v>151</v>
      </c>
      <c r="E82" s="318"/>
      <c r="F82" s="319">
        <f>Summary!E62</f>
        <v>29164.94</v>
      </c>
      <c r="G82" s="320">
        <f>F82/3</f>
        <v>9721.6466666666693</v>
      </c>
      <c r="H82" s="321">
        <f>G82</f>
        <v>9721.6466666666693</v>
      </c>
      <c r="I82" s="321">
        <f>G82</f>
        <v>9721.6466666666693</v>
      </c>
      <c r="J82" s="377"/>
      <c r="K82" s="378">
        <f>SUM(G82:I82)</f>
        <v>29164.94</v>
      </c>
      <c r="L82" s="379"/>
    </row>
    <row r="83" spans="1:13" ht="15.5">
      <c r="A83" s="133"/>
      <c r="B83" s="322" t="s">
        <v>152</v>
      </c>
      <c r="C83" s="323">
        <v>7.0000000000000007E-2</v>
      </c>
      <c r="D83" s="324" t="s">
        <v>151</v>
      </c>
      <c r="E83" s="325"/>
      <c r="F83" s="168">
        <f>Summary!E21</f>
        <v>25408.880000000001</v>
      </c>
      <c r="G83" s="320">
        <f>F83/3</f>
        <v>8469.6266666666706</v>
      </c>
      <c r="H83" s="321">
        <f>G83</f>
        <v>8469.6266666666706</v>
      </c>
      <c r="I83" s="321">
        <f>G83</f>
        <v>8469.6266666666706</v>
      </c>
      <c r="J83" s="380"/>
      <c r="K83" s="265">
        <f t="shared" ref="K83:K93" si="16">SUM(G83:I83)</f>
        <v>25408.880000000001</v>
      </c>
      <c r="L83" s="379"/>
    </row>
    <row r="84" spans="1:13" ht="16.5" customHeight="1">
      <c r="A84" s="133"/>
      <c r="B84" s="326" t="s">
        <v>153</v>
      </c>
      <c r="C84" s="327">
        <v>7.0000000000000007E-2</v>
      </c>
      <c r="D84" s="328" t="s">
        <v>151</v>
      </c>
      <c r="E84" s="329"/>
      <c r="F84" s="168">
        <f>Summary!E36</f>
        <v>10785.6</v>
      </c>
      <c r="G84" s="320">
        <f>F84/3</f>
        <v>3595.2</v>
      </c>
      <c r="H84" s="321">
        <f>G84</f>
        <v>3595.2</v>
      </c>
      <c r="I84" s="321">
        <f>G84</f>
        <v>3595.2</v>
      </c>
      <c r="J84" s="380"/>
      <c r="K84" s="265">
        <f t="shared" si="16"/>
        <v>10785.6</v>
      </c>
      <c r="L84" s="379"/>
      <c r="M84" s="52"/>
    </row>
    <row r="85" spans="1:13" ht="16.5" customHeight="1">
      <c r="A85" s="133"/>
      <c r="B85" s="330"/>
      <c r="C85" s="331"/>
      <c r="D85" s="332"/>
      <c r="E85" s="333"/>
      <c r="F85" s="168">
        <f t="shared" ref="F85:F93" si="17">C85*E85</f>
        <v>0</v>
      </c>
      <c r="G85" s="320"/>
      <c r="H85" s="321"/>
      <c r="I85" s="321"/>
      <c r="J85" s="380"/>
      <c r="K85" s="265">
        <f t="shared" si="16"/>
        <v>0</v>
      </c>
      <c r="L85" s="379"/>
    </row>
    <row r="86" spans="1:13" ht="16.5" customHeight="1">
      <c r="A86" s="133"/>
      <c r="B86" s="330"/>
      <c r="C86" s="331"/>
      <c r="D86" s="332"/>
      <c r="E86" s="333"/>
      <c r="F86" s="168">
        <f t="shared" si="17"/>
        <v>0</v>
      </c>
      <c r="G86" s="334"/>
      <c r="H86" s="335"/>
      <c r="I86" s="335"/>
      <c r="J86" s="381"/>
      <c r="K86" s="265">
        <f t="shared" si="16"/>
        <v>0</v>
      </c>
      <c r="L86" s="379"/>
    </row>
    <row r="87" spans="1:13" ht="16.399999999999999" customHeight="1">
      <c r="A87" s="133"/>
      <c r="B87" s="330"/>
      <c r="C87" s="331"/>
      <c r="D87" s="332"/>
      <c r="E87" s="333"/>
      <c r="F87" s="168">
        <f t="shared" si="17"/>
        <v>0</v>
      </c>
      <c r="G87" s="320"/>
      <c r="H87" s="321"/>
      <c r="I87" s="321"/>
      <c r="J87" s="380"/>
      <c r="K87" s="265">
        <f t="shared" si="16"/>
        <v>0</v>
      </c>
      <c r="L87" s="379"/>
    </row>
    <row r="88" spans="1:13" ht="17.5" customHeight="1">
      <c r="A88" s="133"/>
      <c r="B88" s="330"/>
      <c r="C88" s="331"/>
      <c r="D88" s="332"/>
      <c r="E88" s="333"/>
      <c r="F88" s="168">
        <f t="shared" si="17"/>
        <v>0</v>
      </c>
      <c r="G88" s="320"/>
      <c r="H88" s="321"/>
      <c r="I88" s="321"/>
      <c r="J88" s="380"/>
      <c r="K88" s="265">
        <f t="shared" si="16"/>
        <v>0</v>
      </c>
      <c r="L88" s="382"/>
    </row>
    <row r="89" spans="1:13" ht="16.5" customHeight="1">
      <c r="A89" s="133"/>
      <c r="B89" s="330"/>
      <c r="C89" s="331"/>
      <c r="D89" s="332"/>
      <c r="E89" s="333"/>
      <c r="F89" s="168">
        <f t="shared" si="17"/>
        <v>0</v>
      </c>
      <c r="G89" s="320"/>
      <c r="H89" s="321"/>
      <c r="I89" s="321"/>
      <c r="J89" s="380"/>
      <c r="K89" s="265">
        <f t="shared" si="16"/>
        <v>0</v>
      </c>
      <c r="L89" s="382"/>
    </row>
    <row r="90" spans="1:13" ht="16.5" customHeight="1">
      <c r="A90" s="133"/>
      <c r="B90" s="330"/>
      <c r="C90" s="331"/>
      <c r="D90" s="332"/>
      <c r="E90" s="333"/>
      <c r="F90" s="168">
        <f t="shared" si="17"/>
        <v>0</v>
      </c>
      <c r="G90" s="320"/>
      <c r="H90" s="321"/>
      <c r="I90" s="321"/>
      <c r="J90" s="380"/>
      <c r="K90" s="265">
        <f t="shared" si="16"/>
        <v>0</v>
      </c>
      <c r="L90" s="379"/>
    </row>
    <row r="91" spans="1:13" ht="16.5" customHeight="1">
      <c r="A91" s="133"/>
      <c r="B91" s="336"/>
      <c r="C91" s="331"/>
      <c r="D91" s="332"/>
      <c r="E91" s="333"/>
      <c r="F91" s="168">
        <f t="shared" si="17"/>
        <v>0</v>
      </c>
      <c r="G91" s="320"/>
      <c r="H91" s="321"/>
      <c r="I91" s="321"/>
      <c r="J91" s="380"/>
      <c r="K91" s="265">
        <f t="shared" si="16"/>
        <v>0</v>
      </c>
      <c r="L91" s="382"/>
    </row>
    <row r="92" spans="1:13" ht="16.5" customHeight="1">
      <c r="A92" s="133"/>
      <c r="B92" s="330"/>
      <c r="C92" s="331"/>
      <c r="D92" s="332"/>
      <c r="E92" s="333"/>
      <c r="F92" s="168">
        <f t="shared" si="17"/>
        <v>0</v>
      </c>
      <c r="G92" s="320"/>
      <c r="H92" s="321"/>
      <c r="I92" s="321"/>
      <c r="J92" s="380"/>
      <c r="K92" s="265">
        <f t="shared" si="16"/>
        <v>0</v>
      </c>
      <c r="L92" s="382"/>
    </row>
    <row r="93" spans="1:13" ht="16.5" customHeight="1">
      <c r="A93" s="133"/>
      <c r="B93" s="337"/>
      <c r="C93" s="338"/>
      <c r="D93" s="339"/>
      <c r="E93" s="340"/>
      <c r="F93" s="212">
        <f t="shared" si="17"/>
        <v>0</v>
      </c>
      <c r="G93" s="341"/>
      <c r="H93" s="342"/>
      <c r="I93" s="342"/>
      <c r="J93" s="383"/>
      <c r="K93" s="268">
        <f t="shared" si="16"/>
        <v>0</v>
      </c>
      <c r="L93" s="384"/>
    </row>
    <row r="94" spans="1:13" ht="15.65" customHeight="1">
      <c r="A94" s="133"/>
      <c r="B94" s="47"/>
      <c r="C94" s="343"/>
      <c r="D94" s="344"/>
      <c r="E94" s="345"/>
      <c r="F94" s="343"/>
      <c r="G94" s="48"/>
      <c r="H94" s="48"/>
      <c r="I94" s="48"/>
      <c r="J94" s="48"/>
      <c r="K94" s="385"/>
      <c r="L94" s="386"/>
    </row>
    <row r="95" spans="1:13" ht="15" customHeight="1">
      <c r="B95" s="346" t="s">
        <v>154</v>
      </c>
      <c r="C95" s="347"/>
      <c r="D95" s="348"/>
      <c r="E95" s="349"/>
      <c r="F95" s="347"/>
      <c r="G95" s="350">
        <f>G79</f>
        <v>434875.33333333302</v>
      </c>
      <c r="H95" s="350">
        <f t="shared" ref="H95:I95" si="18">H79</f>
        <v>294875.33333333302</v>
      </c>
      <c r="I95" s="350">
        <f t="shared" si="18"/>
        <v>203955.33333333299</v>
      </c>
      <c r="J95" s="387"/>
      <c r="K95" s="388">
        <f>SUM(G95:I95)</f>
        <v>933706</v>
      </c>
      <c r="L95" s="418" t="s">
        <v>155</v>
      </c>
      <c r="M95" s="389"/>
    </row>
    <row r="96" spans="1:13" ht="29">
      <c r="B96" s="351" t="s">
        <v>156</v>
      </c>
      <c r="C96" s="352"/>
      <c r="D96" s="353"/>
      <c r="E96" s="354"/>
      <c r="F96" s="355"/>
      <c r="G96" s="356">
        <f>G81</f>
        <v>21786.473333333299</v>
      </c>
      <c r="H96" s="356">
        <f t="shared" ref="H96:I96" si="19">H81</f>
        <v>21786.473333333299</v>
      </c>
      <c r="I96" s="356">
        <f t="shared" si="19"/>
        <v>21786.473333333299</v>
      </c>
      <c r="J96" s="390"/>
      <c r="K96" s="391">
        <f>SUM(G96:I96)</f>
        <v>65359.42</v>
      </c>
      <c r="L96" s="418"/>
      <c r="M96" s="389"/>
    </row>
    <row r="97" spans="2:13" ht="29">
      <c r="B97" s="357" t="s">
        <v>157</v>
      </c>
      <c r="C97" s="358"/>
      <c r="D97" s="359"/>
      <c r="E97" s="360"/>
      <c r="F97" s="358"/>
      <c r="G97" s="361">
        <f>SUM(G95,G96)</f>
        <v>456661.80666666699</v>
      </c>
      <c r="H97" s="362">
        <f>SUM(H95,H96)</f>
        <v>316661.80666666699</v>
      </c>
      <c r="I97" s="362">
        <f>SUM(I95,I96)</f>
        <v>225741.80666666699</v>
      </c>
      <c r="J97" s="392"/>
      <c r="K97" s="393">
        <f>SUM(K95,K96)</f>
        <v>999065.42</v>
      </c>
      <c r="L97" s="418"/>
      <c r="M97" s="389"/>
    </row>
    <row r="98" spans="2:13">
      <c r="B98"/>
      <c r="C98"/>
      <c r="D98"/>
      <c r="E98"/>
      <c r="F98"/>
      <c r="G98"/>
      <c r="H98"/>
      <c r="I98"/>
      <c r="J98"/>
      <c r="K98"/>
      <c r="L98"/>
    </row>
    <row r="99" spans="2:13" ht="15.5">
      <c r="B99" s="363"/>
      <c r="C99" s="50"/>
      <c r="D99" s="364"/>
      <c r="E99" s="365"/>
      <c r="F99" s="50"/>
      <c r="G99" s="50"/>
      <c r="H99" s="50"/>
      <c r="I99" s="50"/>
      <c r="J99" s="50"/>
      <c r="K99" s="50"/>
      <c r="L99" s="363"/>
    </row>
    <row r="100" spans="2:13">
      <c r="H100" s="51"/>
      <c r="I100" s="51"/>
      <c r="J100" s="51"/>
      <c r="K100" s="394"/>
      <c r="L100" s="52"/>
    </row>
    <row r="101" spans="2:13">
      <c r="L101" s="52"/>
    </row>
    <row r="103" spans="2:13">
      <c r="G103" s="52"/>
      <c r="H103" s="52"/>
      <c r="I103" s="52"/>
      <c r="J103" s="52"/>
      <c r="K103" s="52"/>
    </row>
    <row r="104" spans="2:13">
      <c r="G104" s="52"/>
      <c r="H104" s="52"/>
      <c r="I104" s="52"/>
      <c r="J104" s="52"/>
      <c r="K104" s="52"/>
    </row>
    <row r="105" spans="2:13">
      <c r="G105" s="52"/>
      <c r="H105" s="52"/>
      <c r="I105" s="52"/>
      <c r="J105" s="52"/>
      <c r="K105" s="52"/>
    </row>
    <row r="106" spans="2:13">
      <c r="G106" s="52"/>
      <c r="H106" s="52"/>
      <c r="I106" s="52"/>
      <c r="J106" s="52"/>
      <c r="K106" s="52"/>
    </row>
    <row r="108" spans="2:13">
      <c r="L108" s="395"/>
    </row>
    <row r="127" spans="3:10">
      <c r="C127" s="1"/>
      <c r="D127" s="1"/>
      <c r="E127" s="1"/>
      <c r="F127" s="1"/>
      <c r="G127" s="52"/>
      <c r="H127" s="52"/>
      <c r="I127" s="52"/>
      <c r="J127" s="52"/>
    </row>
    <row r="128" spans="3:10">
      <c r="C128" s="1"/>
      <c r="D128" s="1"/>
      <c r="E128" s="1"/>
      <c r="F128" s="1"/>
      <c r="G128" s="53"/>
      <c r="H128" s="53"/>
      <c r="I128" s="53"/>
      <c r="J128" s="53"/>
    </row>
  </sheetData>
  <sheetProtection formatCells="0" formatRows="0" insertRows="0" deleteRows="0" autoFilter="0"/>
  <autoFilter ref="J1:J128" xr:uid="{00000000-0009-0000-0000-000001000000}"/>
  <mergeCells count="3">
    <mergeCell ref="C7:F7"/>
    <mergeCell ref="G7:K7"/>
    <mergeCell ref="L95:L97"/>
  </mergeCells>
  <pageMargins left="0.7" right="0.7" top="0.52916666666666701" bottom="0.75" header="0.3" footer="0.3"/>
  <pageSetup scale="52" fitToHeight="0" orientation="landscape" r:id="rId1"/>
  <headerFooter>
    <oddHeader>&amp;C&amp;"Calibri (Body),Bold"&amp;12 Budget of Project Proposal
Table 1. Detailed Budget by Results funded by H4LF</oddHeader>
    <oddFooter>&amp;CPage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5:L65"/>
  <sheetViews>
    <sheetView topLeftCell="A46" workbookViewId="0">
      <selection activeCell="F65" sqref="F65"/>
    </sheetView>
  </sheetViews>
  <sheetFormatPr defaultColWidth="11.36328125" defaultRowHeight="14.5"/>
  <cols>
    <col min="2" max="2" width="86.26953125" customWidth="1"/>
    <col min="12" max="12" width="16.7265625" customWidth="1"/>
  </cols>
  <sheetData>
    <row r="5" spans="1:12" ht="18.5">
      <c r="A5" s="1"/>
      <c r="B5" s="99" t="s">
        <v>62</v>
      </c>
      <c r="C5" s="52"/>
      <c r="D5" s="100"/>
      <c r="E5" s="101"/>
      <c r="F5" s="52"/>
      <c r="G5" s="1"/>
      <c r="H5" s="1"/>
      <c r="I5" s="1"/>
      <c r="J5" s="1"/>
      <c r="K5" s="1"/>
      <c r="L5" s="1"/>
    </row>
    <row r="6" spans="1:12">
      <c r="A6" s="1"/>
      <c r="B6" s="102" t="s">
        <v>89</v>
      </c>
      <c r="C6" s="415" t="s">
        <v>1</v>
      </c>
      <c r="D6" s="416"/>
      <c r="E6" s="416"/>
      <c r="F6" s="417"/>
      <c r="G6" s="415" t="s">
        <v>2</v>
      </c>
      <c r="H6" s="416"/>
      <c r="I6" s="416"/>
      <c r="J6" s="416"/>
      <c r="K6" s="417"/>
      <c r="L6" s="1"/>
    </row>
    <row r="7" spans="1:12" ht="29">
      <c r="A7" s="1"/>
      <c r="B7" s="103" t="s">
        <v>3</v>
      </c>
      <c r="C7" s="104" t="s">
        <v>4</v>
      </c>
      <c r="D7" s="105" t="s">
        <v>5</v>
      </c>
      <c r="E7" s="106" t="s">
        <v>6</v>
      </c>
      <c r="F7" s="104" t="s">
        <v>7</v>
      </c>
      <c r="G7" s="107" t="s">
        <v>8</v>
      </c>
      <c r="H7" s="107" t="s">
        <v>9</v>
      </c>
      <c r="I7" s="107" t="s">
        <v>10</v>
      </c>
      <c r="J7" s="107" t="s">
        <v>11</v>
      </c>
      <c r="K7" s="107" t="s">
        <v>7</v>
      </c>
      <c r="L7" s="128" t="s">
        <v>12</v>
      </c>
    </row>
    <row r="8" spans="1:12" ht="29">
      <c r="A8" s="1"/>
      <c r="B8" s="108" t="s">
        <v>64</v>
      </c>
      <c r="C8" s="109"/>
      <c r="D8" s="109" t="s">
        <v>17</v>
      </c>
      <c r="E8" s="109">
        <v>4</v>
      </c>
      <c r="F8" s="110">
        <v>30000</v>
      </c>
      <c r="G8" s="110">
        <v>10000</v>
      </c>
      <c r="H8" s="110">
        <v>10000</v>
      </c>
      <c r="I8" s="129">
        <v>10000</v>
      </c>
      <c r="J8" s="109" t="s">
        <v>62</v>
      </c>
      <c r="K8" s="109"/>
      <c r="L8" s="109" t="s">
        <v>23</v>
      </c>
    </row>
    <row r="9" spans="1:12">
      <c r="A9" s="1"/>
      <c r="B9" s="108" t="s">
        <v>109</v>
      </c>
      <c r="C9" s="109"/>
      <c r="D9" s="109" t="s">
        <v>110</v>
      </c>
      <c r="E9" s="109">
        <v>3</v>
      </c>
      <c r="F9" s="110">
        <v>40000</v>
      </c>
      <c r="G9" s="110">
        <v>20000</v>
      </c>
      <c r="H9" s="110">
        <v>10000</v>
      </c>
      <c r="I9" s="129">
        <v>10000</v>
      </c>
      <c r="J9" s="109" t="s">
        <v>62</v>
      </c>
      <c r="K9" s="109"/>
      <c r="L9" s="109" t="s">
        <v>15</v>
      </c>
    </row>
    <row r="10" spans="1:12">
      <c r="A10" s="1"/>
      <c r="B10" s="108" t="s">
        <v>66</v>
      </c>
      <c r="C10" s="109"/>
      <c r="D10" s="109" t="s">
        <v>67</v>
      </c>
      <c r="E10" s="109">
        <v>8</v>
      </c>
      <c r="F10" s="110">
        <v>80000</v>
      </c>
      <c r="G10" s="110">
        <v>20000</v>
      </c>
      <c r="H10" s="110">
        <v>40000</v>
      </c>
      <c r="I10" s="129">
        <v>20000</v>
      </c>
      <c r="J10" s="109" t="s">
        <v>62</v>
      </c>
      <c r="K10" s="109"/>
      <c r="L10" s="109" t="s">
        <v>18</v>
      </c>
    </row>
    <row r="11" spans="1:12">
      <c r="A11" s="1"/>
      <c r="B11" s="108" t="s">
        <v>68</v>
      </c>
      <c r="C11" s="109"/>
      <c r="D11" s="109" t="s">
        <v>29</v>
      </c>
      <c r="E11" s="109">
        <v>1</v>
      </c>
      <c r="F11" s="110">
        <v>30000</v>
      </c>
      <c r="G11" s="110">
        <v>10000</v>
      </c>
      <c r="H11" s="110">
        <v>10000</v>
      </c>
      <c r="I11" s="109">
        <v>10000</v>
      </c>
      <c r="J11" s="109" t="s">
        <v>62</v>
      </c>
      <c r="K11" s="109"/>
      <c r="L11" s="109" t="s">
        <v>23</v>
      </c>
    </row>
    <row r="12" spans="1:12">
      <c r="A12" s="1"/>
      <c r="B12" s="111" t="s">
        <v>69</v>
      </c>
      <c r="C12" s="109"/>
      <c r="D12" s="109" t="s">
        <v>70</v>
      </c>
      <c r="E12" s="109">
        <v>1</v>
      </c>
      <c r="F12" s="110">
        <v>60000</v>
      </c>
      <c r="G12" s="110">
        <v>20000</v>
      </c>
      <c r="H12" s="110">
        <v>20000</v>
      </c>
      <c r="I12" s="129">
        <v>20000</v>
      </c>
      <c r="J12" s="109" t="s">
        <v>62</v>
      </c>
      <c r="K12" s="109"/>
      <c r="L12" s="109" t="s">
        <v>18</v>
      </c>
    </row>
    <row r="13" spans="1:12" ht="29">
      <c r="A13" s="1"/>
      <c r="B13" s="108" t="s">
        <v>71</v>
      </c>
      <c r="C13" s="109"/>
      <c r="D13" s="109" t="s">
        <v>55</v>
      </c>
      <c r="E13" s="109">
        <v>5</v>
      </c>
      <c r="F13" s="110">
        <v>20000</v>
      </c>
      <c r="G13" s="110">
        <v>15000</v>
      </c>
      <c r="H13" s="110">
        <v>5000</v>
      </c>
      <c r="I13" s="109"/>
      <c r="J13" s="109" t="s">
        <v>62</v>
      </c>
      <c r="K13" s="109"/>
      <c r="L13" s="109" t="s">
        <v>18</v>
      </c>
    </row>
    <row r="14" spans="1:12" ht="29">
      <c r="A14" s="1"/>
      <c r="B14" s="108" t="s">
        <v>72</v>
      </c>
      <c r="C14" s="109"/>
      <c r="D14" s="109" t="s">
        <v>73</v>
      </c>
      <c r="E14" s="109">
        <v>3</v>
      </c>
      <c r="F14" s="110">
        <v>20000</v>
      </c>
      <c r="G14" s="110">
        <v>10000</v>
      </c>
      <c r="H14" s="110">
        <v>10000</v>
      </c>
      <c r="I14" s="109"/>
      <c r="J14" s="109" t="s">
        <v>62</v>
      </c>
      <c r="K14" s="109"/>
      <c r="L14" s="109" t="s">
        <v>18</v>
      </c>
    </row>
    <row r="15" spans="1:12">
      <c r="A15" s="1"/>
      <c r="B15" s="108" t="s">
        <v>74</v>
      </c>
      <c r="C15" s="109"/>
      <c r="D15" s="109" t="s">
        <v>55</v>
      </c>
      <c r="E15" s="109">
        <v>5</v>
      </c>
      <c r="F15" s="110">
        <v>10000</v>
      </c>
      <c r="G15" s="110">
        <v>5000</v>
      </c>
      <c r="H15" s="110">
        <v>5000</v>
      </c>
      <c r="I15" s="109"/>
      <c r="J15" s="109" t="s">
        <v>62</v>
      </c>
      <c r="K15" s="109"/>
      <c r="L15" s="109" t="s">
        <v>23</v>
      </c>
    </row>
    <row r="16" spans="1:12">
      <c r="A16" s="1"/>
      <c r="B16" s="108" t="s">
        <v>75</v>
      </c>
      <c r="C16" s="109"/>
      <c r="D16" s="109" t="s">
        <v>76</v>
      </c>
      <c r="E16" s="109">
        <v>3</v>
      </c>
      <c r="F16" s="110">
        <v>20000</v>
      </c>
      <c r="G16" s="110">
        <v>10000</v>
      </c>
      <c r="H16" s="110">
        <v>5000</v>
      </c>
      <c r="I16" s="109">
        <v>5000</v>
      </c>
      <c r="J16" s="109" t="s">
        <v>62</v>
      </c>
      <c r="K16" s="109"/>
      <c r="L16" s="109" t="s">
        <v>23</v>
      </c>
    </row>
    <row r="17" spans="1:12">
      <c r="A17" s="1"/>
      <c r="B17" s="108" t="s">
        <v>136</v>
      </c>
      <c r="C17" s="109"/>
      <c r="D17" s="109" t="s">
        <v>137</v>
      </c>
      <c r="E17" s="109">
        <v>5</v>
      </c>
      <c r="F17" s="110">
        <v>20000</v>
      </c>
      <c r="G17" s="110">
        <v>10000</v>
      </c>
      <c r="H17" s="110">
        <v>5000</v>
      </c>
      <c r="I17" s="109">
        <v>5000</v>
      </c>
      <c r="J17" s="109" t="s">
        <v>62</v>
      </c>
      <c r="K17" s="109"/>
      <c r="L17" s="109" t="s">
        <v>18</v>
      </c>
    </row>
    <row r="18" spans="1:12">
      <c r="A18" s="1"/>
      <c r="B18" s="109" t="s">
        <v>140</v>
      </c>
      <c r="C18" s="109"/>
      <c r="D18" s="109" t="s">
        <v>37</v>
      </c>
      <c r="E18" s="109">
        <v>5</v>
      </c>
      <c r="F18" s="110">
        <v>36642</v>
      </c>
      <c r="G18" s="110">
        <v>12214</v>
      </c>
      <c r="H18" s="110">
        <v>12214</v>
      </c>
      <c r="I18" s="110">
        <v>12214</v>
      </c>
      <c r="J18" s="109" t="s">
        <v>62</v>
      </c>
      <c r="K18" s="109"/>
      <c r="L18" s="109" t="s">
        <v>18</v>
      </c>
    </row>
    <row r="19" spans="1:12">
      <c r="A19" s="1"/>
      <c r="B19" s="109" t="s">
        <v>79</v>
      </c>
      <c r="C19" s="109"/>
      <c r="D19" s="109" t="s">
        <v>22</v>
      </c>
      <c r="E19" s="109">
        <v>5</v>
      </c>
      <c r="F19" s="110">
        <v>30000</v>
      </c>
      <c r="G19" s="110">
        <v>10000</v>
      </c>
      <c r="H19" s="110">
        <v>10000</v>
      </c>
      <c r="I19" s="109">
        <v>10000</v>
      </c>
      <c r="J19" s="109" t="s">
        <v>62</v>
      </c>
      <c r="K19" s="109"/>
      <c r="L19" s="109" t="s">
        <v>23</v>
      </c>
    </row>
    <row r="20" spans="1:12">
      <c r="A20" s="1"/>
      <c r="B20" s="109" t="s">
        <v>80</v>
      </c>
      <c r="C20" s="109"/>
      <c r="D20" s="109" t="s">
        <v>67</v>
      </c>
      <c r="E20" s="109">
        <v>5</v>
      </c>
      <c r="F20" s="110">
        <v>20000</v>
      </c>
      <c r="G20" s="110">
        <v>10000</v>
      </c>
      <c r="H20" s="110">
        <v>10000</v>
      </c>
      <c r="I20" s="109"/>
      <c r="J20" s="109" t="s">
        <v>62</v>
      </c>
      <c r="K20" s="109"/>
      <c r="L20" s="109" t="s">
        <v>15</v>
      </c>
    </row>
    <row r="21" spans="1:12">
      <c r="B21" s="112" t="s">
        <v>158</v>
      </c>
      <c r="C21" s="112"/>
      <c r="D21" s="112"/>
      <c r="E21" s="112"/>
      <c r="F21" s="113">
        <f>SUM(F8:F20)</f>
        <v>416642</v>
      </c>
      <c r="G21" s="113">
        <f t="shared" ref="G21:I21" si="0">SUM(G8:G20)</f>
        <v>162214</v>
      </c>
      <c r="H21" s="113">
        <f t="shared" si="0"/>
        <v>152214</v>
      </c>
      <c r="I21" s="113">
        <f t="shared" si="0"/>
        <v>102214</v>
      </c>
      <c r="J21" s="112"/>
      <c r="K21" s="112"/>
      <c r="L21" s="112"/>
    </row>
    <row r="22" spans="1:12">
      <c r="B22" s="109" t="s">
        <v>159</v>
      </c>
      <c r="C22" s="109"/>
      <c r="D22" s="109"/>
      <c r="E22" s="109"/>
      <c r="F22" s="109">
        <f>F21*7%</f>
        <v>29164.94</v>
      </c>
      <c r="G22" s="109">
        <f>G21*7%</f>
        <v>11354.98</v>
      </c>
      <c r="H22" s="109">
        <f>H21*7%</f>
        <v>10654.98</v>
      </c>
      <c r="I22" s="109">
        <f>I21*7%</f>
        <v>7154.98</v>
      </c>
      <c r="J22" s="109"/>
      <c r="K22" s="109"/>
      <c r="L22" s="109"/>
    </row>
    <row r="23" spans="1:12">
      <c r="B23" s="109" t="s">
        <v>46</v>
      </c>
      <c r="C23" s="109"/>
      <c r="D23" s="109"/>
      <c r="E23" s="109"/>
      <c r="F23" s="110">
        <f>F21+F22</f>
        <v>445806.94</v>
      </c>
      <c r="G23" s="110">
        <f t="shared" ref="G23:I23" si="1">G21+G22</f>
        <v>173568.98</v>
      </c>
      <c r="H23" s="110">
        <f t="shared" si="1"/>
        <v>162868.98000000001</v>
      </c>
      <c r="I23" s="110">
        <f t="shared" si="1"/>
        <v>109368.98</v>
      </c>
      <c r="J23" s="109"/>
      <c r="K23" s="109"/>
      <c r="L23" s="109"/>
    </row>
    <row r="26" spans="1:12">
      <c r="B26" s="114" t="s">
        <v>0</v>
      </c>
    </row>
    <row r="28" spans="1:12">
      <c r="B28" s="115" t="s">
        <v>89</v>
      </c>
      <c r="C28" s="419" t="s">
        <v>1</v>
      </c>
      <c r="D28" s="419"/>
      <c r="E28" s="419"/>
      <c r="F28" s="419"/>
      <c r="G28" s="419" t="s">
        <v>2</v>
      </c>
      <c r="H28" s="419"/>
      <c r="I28" s="419"/>
      <c r="J28" s="419"/>
      <c r="K28" s="419"/>
      <c r="L28" s="130"/>
    </row>
    <row r="29" spans="1:12" ht="29">
      <c r="B29" s="117" t="s">
        <v>3</v>
      </c>
      <c r="C29" s="118" t="s">
        <v>4</v>
      </c>
      <c r="D29" s="116" t="s">
        <v>5</v>
      </c>
      <c r="E29" s="119" t="s">
        <v>6</v>
      </c>
      <c r="F29" s="118" t="s">
        <v>7</v>
      </c>
      <c r="G29" s="120" t="s">
        <v>8</v>
      </c>
      <c r="H29" s="120" t="s">
        <v>9</v>
      </c>
      <c r="I29" s="120" t="s">
        <v>10</v>
      </c>
      <c r="J29" s="120" t="s">
        <v>11</v>
      </c>
      <c r="K29" s="120" t="s">
        <v>7</v>
      </c>
      <c r="L29" s="131" t="s">
        <v>12</v>
      </c>
    </row>
    <row r="30" spans="1:12">
      <c r="A30" s="1"/>
      <c r="B30" s="121" t="s">
        <v>13</v>
      </c>
      <c r="C30" s="122"/>
      <c r="D30" s="122" t="s">
        <v>100</v>
      </c>
      <c r="E30" s="122">
        <v>2</v>
      </c>
      <c r="F30" s="123">
        <v>20000</v>
      </c>
      <c r="G30" s="123">
        <v>10000</v>
      </c>
      <c r="H30" s="123">
        <v>5000</v>
      </c>
      <c r="I30" s="123">
        <v>5000</v>
      </c>
      <c r="J30" s="122" t="s">
        <v>0</v>
      </c>
      <c r="K30" s="122"/>
      <c r="L30" s="122" t="s">
        <v>15</v>
      </c>
    </row>
    <row r="31" spans="1:12">
      <c r="A31" s="1"/>
      <c r="B31" s="121" t="s">
        <v>16</v>
      </c>
      <c r="C31" s="122"/>
      <c r="D31" s="122" t="s">
        <v>17</v>
      </c>
      <c r="E31" s="122">
        <v>3</v>
      </c>
      <c r="F31" s="123">
        <v>20000</v>
      </c>
      <c r="G31" s="123">
        <v>10000</v>
      </c>
      <c r="H31" s="123">
        <v>10000</v>
      </c>
      <c r="I31" s="123"/>
      <c r="J31" s="122" t="s">
        <v>0</v>
      </c>
      <c r="K31" s="122"/>
      <c r="L31" s="122" t="s">
        <v>18</v>
      </c>
    </row>
    <row r="32" spans="1:12">
      <c r="A32" s="1"/>
      <c r="B32" s="121" t="s">
        <v>19</v>
      </c>
      <c r="C32" s="122"/>
      <c r="D32" s="122" t="s">
        <v>20</v>
      </c>
      <c r="E32" s="122">
        <v>3</v>
      </c>
      <c r="F32" s="123">
        <v>20000</v>
      </c>
      <c r="G32" s="123">
        <v>10000</v>
      </c>
      <c r="H32" s="123">
        <v>10000</v>
      </c>
      <c r="I32" s="123"/>
      <c r="J32" s="122" t="s">
        <v>0</v>
      </c>
      <c r="K32" s="122"/>
      <c r="L32" s="122" t="s">
        <v>18</v>
      </c>
    </row>
    <row r="33" spans="1:12">
      <c r="A33" s="1"/>
      <c r="B33" s="121" t="s">
        <v>21</v>
      </c>
      <c r="C33" s="122"/>
      <c r="D33" s="122" t="s">
        <v>22</v>
      </c>
      <c r="E33" s="122">
        <v>5</v>
      </c>
      <c r="F33" s="123">
        <v>30000</v>
      </c>
      <c r="G33" s="123">
        <v>15000</v>
      </c>
      <c r="H33" s="123">
        <v>5000</v>
      </c>
      <c r="I33" s="123">
        <v>10000</v>
      </c>
      <c r="J33" s="122" t="s">
        <v>0</v>
      </c>
      <c r="K33" s="122"/>
      <c r="L33" s="122" t="s">
        <v>23</v>
      </c>
    </row>
    <row r="34" spans="1:12">
      <c r="A34" s="1"/>
      <c r="B34" s="121" t="s">
        <v>24</v>
      </c>
      <c r="C34" s="122"/>
      <c r="D34" s="122" t="s">
        <v>20</v>
      </c>
      <c r="E34" s="122">
        <v>5</v>
      </c>
      <c r="F34" s="124">
        <v>40000</v>
      </c>
      <c r="G34" s="124">
        <v>30000</v>
      </c>
      <c r="H34" s="124">
        <v>5000</v>
      </c>
      <c r="I34" s="122">
        <v>5000</v>
      </c>
      <c r="J34" s="122" t="s">
        <v>0</v>
      </c>
      <c r="K34" s="122"/>
      <c r="L34" s="122" t="s">
        <v>15</v>
      </c>
    </row>
    <row r="35" spans="1:12">
      <c r="A35" s="1"/>
      <c r="B35" s="121" t="s">
        <v>105</v>
      </c>
      <c r="C35" s="122"/>
      <c r="D35" s="122" t="s">
        <v>17</v>
      </c>
      <c r="E35" s="122">
        <v>5</v>
      </c>
      <c r="F35" s="124">
        <v>20000</v>
      </c>
      <c r="G35" s="124">
        <v>10000</v>
      </c>
      <c r="H35" s="124">
        <v>5000</v>
      </c>
      <c r="I35" s="122">
        <v>5000</v>
      </c>
      <c r="J35" s="122" t="s">
        <v>0</v>
      </c>
      <c r="K35" s="122"/>
      <c r="L35" s="122" t="s">
        <v>18</v>
      </c>
    </row>
    <row r="36" spans="1:12">
      <c r="A36" s="1"/>
      <c r="B36" s="121" t="s">
        <v>26</v>
      </c>
      <c r="C36" s="122"/>
      <c r="D36" s="122" t="s">
        <v>27</v>
      </c>
      <c r="E36" s="122">
        <v>3</v>
      </c>
      <c r="F36" s="124">
        <v>15000</v>
      </c>
      <c r="G36" s="124">
        <v>10000</v>
      </c>
      <c r="H36" s="124">
        <v>5000</v>
      </c>
      <c r="I36" s="123">
        <v>0</v>
      </c>
      <c r="J36" s="122" t="s">
        <v>0</v>
      </c>
      <c r="K36" s="122"/>
      <c r="L36" s="122" t="s">
        <v>23</v>
      </c>
    </row>
    <row r="37" spans="1:12">
      <c r="A37" s="1"/>
      <c r="B37" s="121" t="s">
        <v>106</v>
      </c>
      <c r="C37" s="122"/>
      <c r="D37" s="122" t="s">
        <v>29</v>
      </c>
      <c r="E37" s="122">
        <v>5</v>
      </c>
      <c r="F37" s="124">
        <v>15000</v>
      </c>
      <c r="G37" s="124">
        <v>15000</v>
      </c>
      <c r="H37" s="124">
        <v>0</v>
      </c>
      <c r="I37" s="122">
        <v>0</v>
      </c>
      <c r="J37" s="122" t="s">
        <v>0</v>
      </c>
      <c r="K37" s="122"/>
      <c r="L37" s="122" t="s">
        <v>18</v>
      </c>
    </row>
    <row r="38" spans="1:12">
      <c r="A38" s="1"/>
      <c r="B38" s="121" t="s">
        <v>30</v>
      </c>
      <c r="C38" s="122"/>
      <c r="D38" s="122" t="s">
        <v>31</v>
      </c>
      <c r="E38" s="122">
        <v>5</v>
      </c>
      <c r="F38" s="124">
        <v>40000</v>
      </c>
      <c r="G38" s="124">
        <v>20000</v>
      </c>
      <c r="H38" s="124">
        <v>10000</v>
      </c>
      <c r="I38" s="123">
        <v>10000</v>
      </c>
      <c r="J38" s="122" t="s">
        <v>0</v>
      </c>
      <c r="K38" s="122"/>
      <c r="L38" s="122" t="s">
        <v>18</v>
      </c>
    </row>
    <row r="39" spans="1:12">
      <c r="A39" s="1"/>
      <c r="B39" s="121" t="s">
        <v>116</v>
      </c>
      <c r="C39" s="122"/>
      <c r="D39" s="122" t="s">
        <v>117</v>
      </c>
      <c r="E39" s="122">
        <v>6</v>
      </c>
      <c r="F39" s="124">
        <v>20000</v>
      </c>
      <c r="G39" s="124">
        <v>10000</v>
      </c>
      <c r="H39" s="124">
        <v>10000</v>
      </c>
      <c r="I39" s="123">
        <v>0</v>
      </c>
      <c r="J39" s="122" t="s">
        <v>0</v>
      </c>
      <c r="K39" s="122"/>
      <c r="L39" s="122" t="s">
        <v>15</v>
      </c>
    </row>
    <row r="40" spans="1:12">
      <c r="A40" s="1"/>
      <c r="B40" s="121" t="s">
        <v>34</v>
      </c>
      <c r="C40" s="122"/>
      <c r="D40" s="122" t="s">
        <v>35</v>
      </c>
      <c r="E40" s="122">
        <v>2</v>
      </c>
      <c r="F40" s="124">
        <v>20000</v>
      </c>
      <c r="G40" s="124">
        <v>10000</v>
      </c>
      <c r="H40" s="124">
        <v>10000</v>
      </c>
      <c r="I40" s="122"/>
      <c r="J40" s="122" t="s">
        <v>0</v>
      </c>
      <c r="K40" s="122"/>
      <c r="L40" s="122" t="s">
        <v>23</v>
      </c>
    </row>
    <row r="41" spans="1:12">
      <c r="A41" s="1"/>
      <c r="B41" s="122" t="s">
        <v>130</v>
      </c>
      <c r="C41" s="122"/>
      <c r="D41" s="122" t="s">
        <v>131</v>
      </c>
      <c r="E41" s="122">
        <v>2</v>
      </c>
      <c r="F41" s="124">
        <v>15000</v>
      </c>
      <c r="G41" s="124">
        <v>5000</v>
      </c>
      <c r="H41" s="124">
        <v>5000</v>
      </c>
      <c r="I41" s="122">
        <v>5000</v>
      </c>
      <c r="J41" s="122" t="s">
        <v>0</v>
      </c>
      <c r="K41" s="122"/>
      <c r="L41" s="122" t="s">
        <v>23</v>
      </c>
    </row>
    <row r="42" spans="1:12">
      <c r="A42" s="1"/>
      <c r="B42" s="122" t="s">
        <v>38</v>
      </c>
      <c r="C42" s="122"/>
      <c r="D42" s="122" t="s">
        <v>39</v>
      </c>
      <c r="E42" s="122">
        <v>5</v>
      </c>
      <c r="F42" s="124">
        <v>20000</v>
      </c>
      <c r="G42" s="124">
        <v>10000</v>
      </c>
      <c r="H42" s="124">
        <v>10000</v>
      </c>
      <c r="I42" s="122"/>
      <c r="J42" s="122" t="s">
        <v>0</v>
      </c>
      <c r="K42" s="122"/>
      <c r="L42" s="122" t="s">
        <v>15</v>
      </c>
    </row>
    <row r="43" spans="1:12">
      <c r="A43" s="1"/>
      <c r="B43" s="125" t="s">
        <v>40</v>
      </c>
      <c r="C43" s="122"/>
      <c r="D43" s="122" t="s">
        <v>41</v>
      </c>
      <c r="E43" s="122">
        <v>3</v>
      </c>
      <c r="F43" s="126">
        <v>37984</v>
      </c>
      <c r="G43" s="124">
        <v>12661.333333333299</v>
      </c>
      <c r="H43" s="124">
        <v>12661.333333333299</v>
      </c>
      <c r="I43" s="124">
        <v>12661.333333333299</v>
      </c>
      <c r="J43" s="122" t="s">
        <v>0</v>
      </c>
      <c r="K43" s="122"/>
      <c r="L43" s="122"/>
    </row>
    <row r="44" spans="1:12">
      <c r="A44" s="1"/>
      <c r="B44" s="121" t="s">
        <v>42</v>
      </c>
      <c r="C44" s="122"/>
      <c r="D44" s="122" t="s">
        <v>43</v>
      </c>
      <c r="E44" s="122">
        <v>1</v>
      </c>
      <c r="F44" s="124">
        <v>30000</v>
      </c>
      <c r="G44" s="124">
        <v>30000</v>
      </c>
      <c r="H44" s="124"/>
      <c r="I44" s="122"/>
      <c r="J44" s="122" t="s">
        <v>0</v>
      </c>
      <c r="K44" s="122"/>
      <c r="L44" s="122" t="s">
        <v>18</v>
      </c>
    </row>
    <row r="45" spans="1:12">
      <c r="B45" s="122" t="s">
        <v>158</v>
      </c>
      <c r="C45" s="122"/>
      <c r="D45" s="122"/>
      <c r="E45" s="122"/>
      <c r="F45" s="123">
        <f>SUM(F30:F44)</f>
        <v>362984</v>
      </c>
      <c r="G45" s="123">
        <f t="shared" ref="G45:I45" si="2">SUM(G30:G44)</f>
        <v>207661.33333333299</v>
      </c>
      <c r="H45" s="123">
        <f t="shared" si="2"/>
        <v>102661.33333333299</v>
      </c>
      <c r="I45" s="123">
        <f t="shared" si="2"/>
        <v>52661.333333333299</v>
      </c>
      <c r="J45" s="122"/>
      <c r="K45" s="122"/>
      <c r="L45" s="122"/>
    </row>
    <row r="46" spans="1:12">
      <c r="B46" s="122" t="s">
        <v>160</v>
      </c>
      <c r="C46" s="122"/>
      <c r="D46" s="122"/>
      <c r="E46" s="122"/>
      <c r="F46" s="122">
        <f>F45*7%</f>
        <v>25408.880000000001</v>
      </c>
      <c r="G46" s="122">
        <f>G45*7%</f>
        <v>14536.2933333333</v>
      </c>
      <c r="H46" s="122">
        <f>H45*7%</f>
        <v>7186.2933333333303</v>
      </c>
      <c r="I46" s="122">
        <f>I45*7%</f>
        <v>3686.2933333333299</v>
      </c>
      <c r="J46" s="122"/>
      <c r="K46" s="122"/>
      <c r="L46" s="122"/>
    </row>
    <row r="47" spans="1:12">
      <c r="B47" s="122" t="s">
        <v>46</v>
      </c>
      <c r="C47" s="122"/>
      <c r="D47" s="122"/>
      <c r="E47" s="122"/>
      <c r="F47" s="123">
        <f>F45+F46</f>
        <v>388392.88</v>
      </c>
      <c r="G47" s="123">
        <f t="shared" ref="G47:I47" si="3">G45+G46</f>
        <v>222197.626666667</v>
      </c>
      <c r="H47" s="123">
        <f t="shared" si="3"/>
        <v>109847.626666667</v>
      </c>
      <c r="I47" s="123">
        <f t="shared" si="3"/>
        <v>56347.6266666667</v>
      </c>
      <c r="J47" s="122"/>
      <c r="K47" s="122"/>
      <c r="L47" s="122"/>
    </row>
    <row r="48" spans="1:12">
      <c r="F48" s="127"/>
      <c r="G48" s="127"/>
      <c r="H48" s="127"/>
      <c r="I48" s="127"/>
    </row>
    <row r="49" spans="1:12">
      <c r="B49" s="114" t="s">
        <v>47</v>
      </c>
    </row>
    <row r="51" spans="1:12">
      <c r="B51" s="115" t="s">
        <v>89</v>
      </c>
      <c r="C51" s="419" t="s">
        <v>1</v>
      </c>
      <c r="D51" s="419"/>
      <c r="E51" s="419"/>
      <c r="F51" s="419"/>
      <c r="G51" s="419" t="s">
        <v>2</v>
      </c>
      <c r="H51" s="419"/>
      <c r="I51" s="419"/>
      <c r="J51" s="419"/>
      <c r="K51" s="419"/>
      <c r="L51" s="130"/>
    </row>
    <row r="52" spans="1:12" ht="29">
      <c r="B52" s="117" t="s">
        <v>3</v>
      </c>
      <c r="C52" s="118" t="s">
        <v>4</v>
      </c>
      <c r="D52" s="116" t="s">
        <v>5</v>
      </c>
      <c r="E52" s="119" t="s">
        <v>6</v>
      </c>
      <c r="F52" s="118" t="s">
        <v>7</v>
      </c>
      <c r="G52" s="120" t="s">
        <v>8</v>
      </c>
      <c r="H52" s="120" t="s">
        <v>9</v>
      </c>
      <c r="I52" s="120" t="s">
        <v>10</v>
      </c>
      <c r="J52" s="120" t="s">
        <v>11</v>
      </c>
      <c r="K52" s="120" t="s">
        <v>7</v>
      </c>
      <c r="L52" s="131" t="s">
        <v>12</v>
      </c>
    </row>
    <row r="53" spans="1:12" ht="29">
      <c r="A53" s="1"/>
      <c r="B53" s="121" t="s">
        <v>48</v>
      </c>
      <c r="C53" s="122"/>
      <c r="D53" s="122" t="s">
        <v>49</v>
      </c>
      <c r="E53" s="122">
        <v>2</v>
      </c>
      <c r="F53" s="123">
        <v>15000</v>
      </c>
      <c r="G53" s="123">
        <v>5000</v>
      </c>
      <c r="H53" s="123">
        <v>5000</v>
      </c>
      <c r="I53" s="122">
        <v>5000</v>
      </c>
      <c r="J53" s="122" t="s">
        <v>47</v>
      </c>
      <c r="K53" s="122"/>
      <c r="L53" s="122" t="s">
        <v>18</v>
      </c>
    </row>
    <row r="54" spans="1:12">
      <c r="A54" s="1"/>
      <c r="B54" s="122" t="s">
        <v>50</v>
      </c>
      <c r="C54" s="122"/>
      <c r="D54" s="122" t="s">
        <v>51</v>
      </c>
      <c r="E54" s="122">
        <v>10</v>
      </c>
      <c r="F54" s="124">
        <v>30000</v>
      </c>
      <c r="G54" s="124">
        <v>10000</v>
      </c>
      <c r="H54" s="124">
        <v>10000</v>
      </c>
      <c r="I54" s="122">
        <v>10000</v>
      </c>
      <c r="J54" s="122" t="s">
        <v>47</v>
      </c>
      <c r="K54" s="122"/>
      <c r="L54" s="122" t="s">
        <v>23</v>
      </c>
    </row>
    <row r="55" spans="1:12">
      <c r="A55" s="1"/>
      <c r="B55" s="122" t="s">
        <v>52</v>
      </c>
      <c r="C55" s="122"/>
      <c r="D55" s="122" t="s">
        <v>53</v>
      </c>
      <c r="E55" s="122">
        <v>1</v>
      </c>
      <c r="F55" s="124">
        <v>35000</v>
      </c>
      <c r="G55" s="124">
        <v>35000</v>
      </c>
      <c r="H55" s="124">
        <v>0</v>
      </c>
      <c r="I55" s="122">
        <v>0</v>
      </c>
      <c r="J55" s="122" t="s">
        <v>47</v>
      </c>
      <c r="K55" s="122"/>
      <c r="L55" s="122" t="s">
        <v>18</v>
      </c>
    </row>
    <row r="56" spans="1:12">
      <c r="A56" s="1"/>
      <c r="B56" s="122" t="s">
        <v>54</v>
      </c>
      <c r="C56" s="122"/>
      <c r="D56" s="122" t="s">
        <v>55</v>
      </c>
      <c r="E56" s="122">
        <v>5</v>
      </c>
      <c r="F56" s="124">
        <v>10000</v>
      </c>
      <c r="G56" s="124"/>
      <c r="H56" s="124">
        <v>5000</v>
      </c>
      <c r="I56" s="122">
        <v>5000</v>
      </c>
      <c r="J56" s="122" t="s">
        <v>47</v>
      </c>
      <c r="K56" s="122"/>
      <c r="L56" s="122" t="s">
        <v>23</v>
      </c>
    </row>
    <row r="57" spans="1:12">
      <c r="A57" s="1"/>
      <c r="B57" s="121" t="s">
        <v>56</v>
      </c>
      <c r="C57" s="122"/>
      <c r="D57" s="122" t="s">
        <v>57</v>
      </c>
      <c r="E57" s="122">
        <v>3</v>
      </c>
      <c r="F57" s="124">
        <v>34080</v>
      </c>
      <c r="G57" s="124">
        <v>15000</v>
      </c>
      <c r="H57" s="124">
        <v>10000</v>
      </c>
      <c r="I57" s="124">
        <v>9080</v>
      </c>
      <c r="J57" s="122" t="s">
        <v>47</v>
      </c>
      <c r="K57" s="122"/>
      <c r="L57" s="122" t="s">
        <v>23</v>
      </c>
    </row>
    <row r="58" spans="1:12">
      <c r="A58" s="1"/>
      <c r="B58" s="121" t="s">
        <v>58</v>
      </c>
      <c r="C58" s="122"/>
      <c r="D58" s="122" t="s">
        <v>59</v>
      </c>
      <c r="E58" s="122">
        <v>5</v>
      </c>
      <c r="F58" s="124">
        <v>30000</v>
      </c>
      <c r="G58" s="122"/>
      <c r="H58" s="124">
        <v>10000</v>
      </c>
      <c r="I58" s="124">
        <v>20000</v>
      </c>
      <c r="J58" s="122" t="s">
        <v>47</v>
      </c>
      <c r="K58" s="122"/>
      <c r="L58" s="122" t="s">
        <v>15</v>
      </c>
    </row>
    <row r="59" spans="1:12">
      <c r="B59" s="122" t="s">
        <v>161</v>
      </c>
      <c r="C59" s="122"/>
      <c r="D59" s="122"/>
      <c r="E59" s="122"/>
      <c r="F59" s="123">
        <f>SUM(F53:F58)</f>
        <v>154080</v>
      </c>
      <c r="G59" s="123">
        <f t="shared" ref="G59:I59" si="4">SUM(G53:G58)</f>
        <v>65000</v>
      </c>
      <c r="H59" s="123">
        <f t="shared" si="4"/>
        <v>40000</v>
      </c>
      <c r="I59" s="123">
        <f t="shared" si="4"/>
        <v>49080</v>
      </c>
      <c r="J59" s="122"/>
      <c r="K59" s="122"/>
      <c r="L59" s="122"/>
    </row>
    <row r="60" spans="1:12">
      <c r="B60" s="122" t="s">
        <v>162</v>
      </c>
      <c r="C60" s="122"/>
      <c r="D60" s="122"/>
      <c r="E60" s="122"/>
      <c r="F60" s="122">
        <f>F59*7%</f>
        <v>10785.6</v>
      </c>
      <c r="G60" s="122">
        <f>G59*7%</f>
        <v>4550</v>
      </c>
      <c r="H60" s="122">
        <f>H59*7%</f>
        <v>2800</v>
      </c>
      <c r="I60" s="122">
        <f>I59*7%</f>
        <v>3435.6</v>
      </c>
      <c r="J60" s="122"/>
      <c r="K60" s="122"/>
      <c r="L60" s="122"/>
    </row>
    <row r="61" spans="1:12">
      <c r="B61" s="122" t="s">
        <v>46</v>
      </c>
      <c r="C61" s="122"/>
      <c r="D61" s="122"/>
      <c r="E61" s="122"/>
      <c r="F61" s="123">
        <f>F59+F60</f>
        <v>164865.60000000001</v>
      </c>
      <c r="G61" s="123">
        <f t="shared" ref="G61:I61" si="5">G59+G60</f>
        <v>69550</v>
      </c>
      <c r="H61" s="123">
        <f t="shared" si="5"/>
        <v>42800</v>
      </c>
      <c r="I61" s="123">
        <f t="shared" si="5"/>
        <v>52515.6</v>
      </c>
      <c r="J61" s="122"/>
      <c r="K61" s="122"/>
      <c r="L61" s="122"/>
    </row>
    <row r="65" spans="6:6">
      <c r="F65" s="132"/>
    </row>
  </sheetData>
  <mergeCells count="6">
    <mergeCell ref="C6:F6"/>
    <mergeCell ref="G6:K6"/>
    <mergeCell ref="C28:F28"/>
    <mergeCell ref="G28:K28"/>
    <mergeCell ref="C51:F51"/>
    <mergeCell ref="G51:K5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4"/>
  <sheetViews>
    <sheetView view="pageLayout" zoomScaleNormal="100" workbookViewId="0">
      <selection activeCell="B15" sqref="B15"/>
    </sheetView>
  </sheetViews>
  <sheetFormatPr defaultColWidth="8.81640625" defaultRowHeight="14.5"/>
  <cols>
    <col min="1" max="1" width="54.36328125" customWidth="1"/>
    <col min="2" max="2" width="12.1796875" customWidth="1"/>
    <col min="3" max="3" width="12.81640625" customWidth="1"/>
    <col min="4" max="5" width="12.1796875" customWidth="1"/>
    <col min="6" max="6" width="16.81640625" customWidth="1"/>
    <col min="7" max="8" width="12.1796875" customWidth="1"/>
    <col min="9" max="9" width="38.1796875" customWidth="1"/>
    <col min="10" max="11" width="12.1796875" customWidth="1"/>
    <col min="12" max="13" width="11" customWidth="1"/>
    <col min="14" max="14" width="16.36328125" customWidth="1"/>
    <col min="15" max="15" width="13.1796875" customWidth="1"/>
  </cols>
  <sheetData>
    <row r="1" spans="1:8">
      <c r="A1" s="54" t="s">
        <v>163</v>
      </c>
    </row>
    <row r="2" spans="1:8">
      <c r="A2" s="54"/>
    </row>
    <row r="3" spans="1:8" s="1" customFormat="1">
      <c r="A3" s="55" t="str">
        <f>'Tab1. Detailed budget '!B1</f>
        <v>Project Title: Enhancing Youth Health through Governance and Policy for NCD and Mental Health Prevention</v>
      </c>
      <c r="B3" s="56"/>
      <c r="C3" s="57"/>
      <c r="D3" s="57"/>
      <c r="E3" s="57"/>
      <c r="F3" s="58"/>
    </row>
    <row r="4" spans="1:8" s="1" customFormat="1">
      <c r="A4" s="59" t="str">
        <f>'Tab1. Detailed budget '!B2</f>
        <v>Implementing Organization: WHO, UNDP, UNICEF</v>
      </c>
      <c r="B4" s="60"/>
      <c r="C4" s="61"/>
      <c r="D4" s="61"/>
      <c r="E4" s="61"/>
      <c r="F4" s="62"/>
    </row>
    <row r="5" spans="1:8" s="1" customFormat="1">
      <c r="A5" s="59" t="str">
        <f>'Tab1. Detailed budget '!B3</f>
        <v>Country: Zambia</v>
      </c>
      <c r="B5" s="60"/>
      <c r="C5" s="61"/>
      <c r="D5" s="61"/>
      <c r="E5" s="61"/>
      <c r="F5" s="62"/>
    </row>
    <row r="6" spans="1:8" s="1" customFormat="1">
      <c r="A6" s="63" t="str">
        <f>'Tab1. Detailed budget '!B4</f>
        <v>Date submission: 12 July 2024</v>
      </c>
      <c r="B6" s="64"/>
      <c r="C6" s="65"/>
      <c r="D6" s="65"/>
      <c r="E6" s="65"/>
      <c r="F6" s="66"/>
    </row>
    <row r="7" spans="1:8">
      <c r="A7" s="67"/>
    </row>
    <row r="8" spans="1:8" ht="18.5">
      <c r="A8" s="68" t="s">
        <v>164</v>
      </c>
      <c r="B8" s="69"/>
      <c r="C8" s="69"/>
      <c r="D8" s="69"/>
      <c r="E8" s="69"/>
      <c r="F8" s="69"/>
    </row>
    <row r="9" spans="1:8">
      <c r="A9" s="69"/>
      <c r="B9" s="69"/>
      <c r="C9" s="69"/>
      <c r="D9" s="69"/>
      <c r="E9" s="69"/>
      <c r="F9" s="69"/>
    </row>
    <row r="10" spans="1:8" ht="15.5">
      <c r="A10" s="70" t="s">
        <v>165</v>
      </c>
      <c r="B10" s="420" t="s">
        <v>166</v>
      </c>
      <c r="C10" s="421"/>
      <c r="D10" s="421"/>
      <c r="E10" s="421"/>
      <c r="F10" s="422"/>
    </row>
    <row r="11" spans="1:8" ht="31">
      <c r="A11" s="71"/>
      <c r="B11" s="72" t="s">
        <v>167</v>
      </c>
      <c r="C11" s="73" t="s">
        <v>168</v>
      </c>
      <c r="D11" s="73" t="s">
        <v>169</v>
      </c>
      <c r="E11" s="74" t="s">
        <v>88</v>
      </c>
      <c r="F11" s="75" t="s">
        <v>170</v>
      </c>
    </row>
    <row r="12" spans="1:8" ht="15.75" customHeight="1">
      <c r="A12" s="76" t="s">
        <v>171</v>
      </c>
      <c r="B12" s="77">
        <f>SUMIF('Tab1. Detailed budget '!$L$9:$L$93,"Staff and*",'Tab1. Detailed budget '!G9:G93)</f>
        <v>0</v>
      </c>
      <c r="C12" s="78">
        <f>SUMIF('Tab1. Detailed budget '!$L$9:$L$93,"Staff and*",'Tab1. Detailed budget '!H9:H93)</f>
        <v>0</v>
      </c>
      <c r="D12" s="78">
        <f>SUMIF('Tab1. Detailed budget '!$L$9:$L$93,"Staff and*",'Tab1. Detailed budget '!I9:I93)</f>
        <v>0</v>
      </c>
      <c r="E12" s="79">
        <f t="shared" ref="E12:E18" si="0">SUM(B12:D12)</f>
        <v>0</v>
      </c>
      <c r="F12" s="80">
        <f t="shared" ref="F12:F21" si="1">IF($E$19,E12/$E$19,"No budgeted")</f>
        <v>0</v>
      </c>
      <c r="H12" s="81"/>
    </row>
    <row r="13" spans="1:8" ht="15.5">
      <c r="A13" s="76" t="s">
        <v>172</v>
      </c>
      <c r="B13" s="77">
        <f>SUMIF('Tab1. Detailed budget '!$L$9:$L$93,"Travel on Official business",'Tab1. Detailed budget '!G9:G93)</f>
        <v>0</v>
      </c>
      <c r="C13" s="78">
        <f>SUMIF('Tab1. Detailed budget '!$L$9:$L$93,"Travel on Official business",'Tab1. Detailed budget '!H9:H93)</f>
        <v>0</v>
      </c>
      <c r="D13" s="78">
        <f>SUMIF('Tab1. Detailed budget '!$L$9:$L$93,"Travel on Official business",'Tab1. Detailed budget '!I9:I93)</f>
        <v>0</v>
      </c>
      <c r="E13" s="79">
        <f t="shared" si="0"/>
        <v>0</v>
      </c>
      <c r="F13" s="80">
        <f t="shared" si="1"/>
        <v>0</v>
      </c>
    </row>
    <row r="14" spans="1:8" ht="15.5">
      <c r="A14" s="76" t="s">
        <v>18</v>
      </c>
      <c r="B14" s="77">
        <f>SUMIF('Tab1. Detailed budget '!$L$9:$L$93,"Contractual*",'Tab1. Detailed budget '!G9:G93)</f>
        <v>222214</v>
      </c>
      <c r="C14" s="78">
        <f>SUMIF('Tab1. Detailed budget '!$L$9:$L$93,"Contractual*",'Tab1. Detailed budget '!H9:H93)</f>
        <v>132214</v>
      </c>
      <c r="D14" s="78">
        <f>SUMIF('Tab1. Detailed budget '!$L$9:$L$93,"Contractual*",'Tab1. Detailed budget '!I9:I93)</f>
        <v>77214</v>
      </c>
      <c r="E14" s="79">
        <f t="shared" si="0"/>
        <v>431642</v>
      </c>
      <c r="F14" s="80">
        <f t="shared" si="1"/>
        <v>0.61163177568504301</v>
      </c>
    </row>
    <row r="15" spans="1:8" ht="15.5">
      <c r="A15" s="76" t="s">
        <v>173</v>
      </c>
      <c r="B15" s="77">
        <f>SUMIF('Tab1. Detailed budget '!$L$9:$L$93,"General Operating*",'Tab1. Detailed budget '!G9:G93)</f>
        <v>0</v>
      </c>
      <c r="C15" s="78">
        <f>SUMIF('Tab1. Detailed budget '!$L$9:$L$93,"General Operating*",'Tab1. Detailed budget '!H9:H93)</f>
        <v>0</v>
      </c>
      <c r="D15" s="78">
        <f>SUMIF('Tab1. Detailed budget '!$L$9:$L$93,"General Operating*",'Tab1. Detailed budget '!I9:I93)</f>
        <v>0</v>
      </c>
      <c r="E15" s="79">
        <f t="shared" si="0"/>
        <v>0</v>
      </c>
      <c r="F15" s="80">
        <f t="shared" si="1"/>
        <v>0</v>
      </c>
    </row>
    <row r="16" spans="1:8" ht="16.5" customHeight="1">
      <c r="A16" s="76" t="s">
        <v>174</v>
      </c>
      <c r="B16" s="77">
        <f>SUMIF('Tab1. Detailed budget '!$L$9:$L$93,"Equipment*",'Tab1. Detailed budget '!G9:G93)</f>
        <v>0</v>
      </c>
      <c r="C16" s="78">
        <f>SUMIF('Tab1. Detailed budget '!$L$9:$L$93,"Equipment*",'Tab1. Detailed budget '!H9:H93)</f>
        <v>0</v>
      </c>
      <c r="D16" s="78">
        <f>SUMIF('Tab1. Detailed budget '!$L$9:$L$93,"Equipment*",'Tab1. Detailed budget '!I9:I93)</f>
        <v>0</v>
      </c>
      <c r="E16" s="82">
        <f t="shared" si="0"/>
        <v>0</v>
      </c>
      <c r="F16" s="80">
        <f t="shared" si="1"/>
        <v>0</v>
      </c>
    </row>
    <row r="17" spans="1:6" ht="15.5">
      <c r="A17" s="76" t="s">
        <v>175</v>
      </c>
      <c r="B17" s="77">
        <f>SUMIF('Tab1. Detailed budget '!$L$9:$L$93,"Supplies*",'Tab1. Detailed budget '!G9:G93)</f>
        <v>110000</v>
      </c>
      <c r="C17" s="78">
        <f>SUMIF('Tab1. Detailed budget '!$L$9:$L$93,"Supplies*",'Tab1. Detailed budget '!H9:H93)</f>
        <v>90000</v>
      </c>
      <c r="D17" s="78">
        <f>SUMIF('Tab1. Detailed budget '!$L$9:$L$93,"Supplies*",'Tab1. Detailed budget '!I9:I93)</f>
        <v>74080</v>
      </c>
      <c r="E17" s="82">
        <f t="shared" si="0"/>
        <v>274080</v>
      </c>
      <c r="F17" s="80">
        <f t="shared" si="1"/>
        <v>0.38836822431495699</v>
      </c>
    </row>
    <row r="18" spans="1:6" ht="15.5">
      <c r="A18" s="76" t="s">
        <v>176</v>
      </c>
      <c r="B18" s="83">
        <f>SUMIF('Tab1. Detailed budget '!$L$9:$L$93,"Transfer and*",'Tab1. Detailed budget '!G9:G93)</f>
        <v>0</v>
      </c>
      <c r="C18" s="84">
        <f>SUMIF('Tab1. Detailed budget '!$L$9:$L$93,"Transfer and*",'Tab1. Detailed budget '!H9:H93)</f>
        <v>0</v>
      </c>
      <c r="D18" s="84">
        <f>SUMIF('Tab1. Detailed budget '!$L$9:$L$93,"Transfer and*",'Tab1. Detailed budget '!I9:I93)</f>
        <v>0</v>
      </c>
      <c r="E18" s="85">
        <f t="shared" si="0"/>
        <v>0</v>
      </c>
      <c r="F18" s="80">
        <f t="shared" si="1"/>
        <v>0</v>
      </c>
    </row>
    <row r="19" spans="1:6" ht="15.5">
      <c r="A19" s="76" t="s">
        <v>177</v>
      </c>
      <c r="B19" s="86">
        <f>SUM(B12:B18)</f>
        <v>332214</v>
      </c>
      <c r="C19" s="87">
        <f>SUM(C12:C18)</f>
        <v>222214</v>
      </c>
      <c r="D19" s="88">
        <f>SUM(D12:D18)</f>
        <v>151294</v>
      </c>
      <c r="E19" s="89">
        <f>SUM(E12:E18)</f>
        <v>705722</v>
      </c>
      <c r="F19" s="80">
        <f t="shared" si="1"/>
        <v>1</v>
      </c>
    </row>
    <row r="20" spans="1:6" ht="15.75" customHeight="1">
      <c r="A20" s="76" t="s">
        <v>178</v>
      </c>
      <c r="B20" s="90">
        <f>SUM(B12:B18)*7%</f>
        <v>23254.98</v>
      </c>
      <c r="C20" s="91">
        <f>SUM(C12:C18)*7%</f>
        <v>15554.98</v>
      </c>
      <c r="D20" s="91">
        <f>SUM(D12:D18)*7%</f>
        <v>10590.58</v>
      </c>
      <c r="E20" s="85">
        <f>SUM(E12:E18)*7%</f>
        <v>49400.54</v>
      </c>
      <c r="F20" s="80">
        <f t="shared" si="1"/>
        <v>7.0000000000000007E-2</v>
      </c>
    </row>
    <row r="21" spans="1:6" ht="15.5">
      <c r="A21" s="92" t="s">
        <v>179</v>
      </c>
      <c r="B21" s="93">
        <f>SUM(B19:B20)</f>
        <v>355468.98</v>
      </c>
      <c r="C21" s="94">
        <f>SUM(C19:C20)</f>
        <v>237768.98</v>
      </c>
      <c r="D21" s="95">
        <f>SUM(D19:D20)</f>
        <v>161884.57999999999</v>
      </c>
      <c r="E21" s="96">
        <f>SUM(E19:E20)</f>
        <v>755122.54</v>
      </c>
      <c r="F21" s="97">
        <f t="shared" si="1"/>
        <v>1.07</v>
      </c>
    </row>
    <row r="22" spans="1:6">
      <c r="A22" s="98"/>
      <c r="B22" s="69"/>
      <c r="C22" s="69"/>
      <c r="D22" s="69"/>
      <c r="E22" s="69"/>
      <c r="F22" s="69"/>
    </row>
    <row r="34" ht="20.25" customHeight="1"/>
  </sheetData>
  <mergeCells count="1">
    <mergeCell ref="B10:F10"/>
  </mergeCells>
  <pageMargins left="0.7" right="0.7" top="0.75" bottom="0.75" header="0.3" footer="0.3"/>
  <pageSetup fitToHeight="0" orientation="landscape" r:id="rId1"/>
  <headerFooter>
    <oddHeader>&amp;C&amp;"-,Bold" Budget of Project Proposal
Table 2. Budget Summary by Reporting Object Class funded by H4LF</oddHeader>
    <oddFooter>&amp;CPage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59"/>
  <sheetViews>
    <sheetView view="pageLayout" topLeftCell="A55" zoomScaleNormal="100" workbookViewId="0">
      <selection activeCell="D7" sqref="D7"/>
    </sheetView>
  </sheetViews>
  <sheetFormatPr defaultColWidth="8.81640625" defaultRowHeight="14.5"/>
  <cols>
    <col min="1" max="1" width="82.7265625" style="2" customWidth="1"/>
    <col min="2" max="2" width="16.36328125" style="1" customWidth="1"/>
    <col min="3" max="3" width="15.81640625" style="1" customWidth="1"/>
    <col min="4" max="4" width="15.7265625" style="1" customWidth="1"/>
  </cols>
  <sheetData>
    <row r="1" spans="1:4">
      <c r="A1" s="3" t="s">
        <v>180</v>
      </c>
    </row>
    <row r="3" spans="1:4" s="1" customFormat="1" ht="29">
      <c r="A3" s="4" t="str">
        <f>'Tab1. Detailed budget '!B1</f>
        <v>Project Title: Enhancing Youth Health through Governance and Policy for NCD and Mental Health Prevention</v>
      </c>
      <c r="B3" s="423" t="s">
        <v>181</v>
      </c>
      <c r="C3" s="424"/>
      <c r="D3" s="425"/>
    </row>
    <row r="4" spans="1:4" s="1" customFormat="1">
      <c r="A4" s="5" t="str">
        <f>'Tab1. Detailed budget '!B2</f>
        <v>Implementing Organization: WHO, UNDP, UNICEF</v>
      </c>
      <c r="B4" s="6" t="s">
        <v>62</v>
      </c>
      <c r="C4" s="7"/>
      <c r="D4" s="8"/>
    </row>
    <row r="5" spans="1:4" s="1" customFormat="1">
      <c r="A5" s="5" t="str">
        <f>'Tab1. Detailed budget '!B3</f>
        <v>Country: Zambia</v>
      </c>
      <c r="B5" s="6" t="s">
        <v>182</v>
      </c>
      <c r="C5" s="7"/>
      <c r="D5" s="8"/>
    </row>
    <row r="6" spans="1:4" s="1" customFormat="1">
      <c r="A6" s="9" t="str">
        <f>'Tab1. Detailed budget '!B4</f>
        <v>Date submission: 12 July 2024</v>
      </c>
      <c r="B6" s="10">
        <v>45485</v>
      </c>
      <c r="C6" s="11"/>
      <c r="D6" s="12"/>
    </row>
    <row r="8" spans="1:4" ht="18.5">
      <c r="A8" s="13" t="s">
        <v>183</v>
      </c>
      <c r="B8" s="14"/>
    </row>
    <row r="9" spans="1:4">
      <c r="B9"/>
      <c r="C9"/>
      <c r="D9"/>
    </row>
    <row r="10" spans="1:4">
      <c r="A10" s="15" t="s">
        <v>184</v>
      </c>
      <c r="B10" s="16" t="s">
        <v>8</v>
      </c>
      <c r="C10" s="17" t="s">
        <v>9</v>
      </c>
      <c r="D10" s="18" t="s">
        <v>10</v>
      </c>
    </row>
    <row r="11" spans="1:4">
      <c r="A11" s="19" t="str">
        <f>'Tab1. Detailed budget '!B9</f>
        <v>Objective 1:  Policies and Laws for NCDs, tobacco control, alcohol misuse, sodium and sugar in processed food regulations and mental health developed by 2027</v>
      </c>
      <c r="B11" s="20"/>
      <c r="C11" s="20"/>
      <c r="D11" s="21"/>
    </row>
    <row r="12" spans="1:4">
      <c r="A12" s="22" t="str">
        <f>'Tab1. Detailed budget '!B10</f>
        <v>Expected Outcome (EO) 1.1: Strengthened policy environment and taxation for reducing risk factors and improving population health.</v>
      </c>
      <c r="B12" s="23"/>
      <c r="C12" s="23"/>
      <c r="D12" s="24"/>
    </row>
    <row r="13" spans="1:4" ht="17.25" customHeight="1">
      <c r="A13" s="25" t="str">
        <f>'Tab1. Detailed budget '!B11:B11</f>
        <v>Output 1.1:  The Tobacco Control Bill is aligned with WHO FCTC and presented in the parliamant,</v>
      </c>
      <c r="B13" s="26" t="str">
        <f>IF('Tab1. Detailed budget '!G11&gt;'Tab3. Workplan'!$I$3,"X","-")</f>
        <v>X</v>
      </c>
      <c r="C13" s="26" t="str">
        <f>IF('Tab1. Detailed budget '!H11&gt;'Tab3. Workplan'!$I$3,"X","-")</f>
        <v>X</v>
      </c>
      <c r="D13" s="27" t="str">
        <f>IF('Tab1. Detailed budget '!I11&gt;'Tab3. Workplan'!$I$3,"X","-")</f>
        <v>X</v>
      </c>
    </row>
    <row r="14" spans="1:4" ht="17.25" customHeight="1">
      <c r="A14" s="28" t="str">
        <f>'Tab1. Detailed budget '!B16</f>
        <v>Output 1.2: The Alcohol Licensing Act and National Alcohol Policy are amended</v>
      </c>
      <c r="B14" s="26" t="str">
        <f>IF('Tab1. Detailed budget '!G16&gt;'Tab3. Workplan'!$I$3,"X","-")</f>
        <v>X</v>
      </c>
      <c r="C14" s="26" t="str">
        <f>IF('Tab1. Detailed budget '!H16&gt;'Tab3. Workplan'!$I$3,"X","-")</f>
        <v>X</v>
      </c>
      <c r="D14" s="27" t="str">
        <f>IF('Tab1. Detailed budget '!I16&gt;'Tab3. Workplan'!$I$3,"X","-")</f>
        <v>X</v>
      </c>
    </row>
    <row r="15" spans="1:4" ht="15" customHeight="1">
      <c r="A15" s="28" t="str">
        <f>'Tab1. Detailed budget '!B20</f>
        <v>Output 1.3:Comprehensive Health tax policy developed and implemented</v>
      </c>
      <c r="B15" s="26" t="str">
        <f>IF('Tab1. Detailed budget '!G20&gt;'Tab3. Workplan'!$I$3,"X","-")</f>
        <v>X</v>
      </c>
      <c r="C15" s="26" t="str">
        <f>IF('Tab1. Detailed budget '!H20&gt;'Tab3. Workplan'!$I$3,"X","-")</f>
        <v>X</v>
      </c>
      <c r="D15" s="27" t="str">
        <f>IF('Tab1. Detailed budget '!I20&gt;'Tab3. Workplan'!$I$3,"X","-")</f>
        <v>X</v>
      </c>
    </row>
    <row r="16" spans="1:4" ht="15" customHeight="1">
      <c r="A16" s="29" t="str">
        <f>'Tab1. Detailed budget '!B24</f>
        <v>Output 1.4:  National policy/strategy/standards on sodium and sugar content in processed foods developed and implemented</v>
      </c>
      <c r="B16" s="30"/>
      <c r="C16" s="30"/>
      <c r="D16" s="31"/>
    </row>
    <row r="17" spans="1:4" ht="15.75" customHeight="1">
      <c r="A17" s="32"/>
      <c r="B17" s="33"/>
      <c r="C17" s="33"/>
      <c r="D17" s="34"/>
    </row>
    <row r="18" spans="1:4">
      <c r="A18" s="35" t="str">
        <f>'Tab1. Detailed budget '!B30</f>
        <v>EO 2: Transformation of Systems to address NCDs and Mental Health:</v>
      </c>
      <c r="B18" s="36"/>
      <c r="C18" s="36"/>
      <c r="D18" s="37"/>
    </row>
    <row r="19" spans="1:4" ht="15.75" customHeight="1">
      <c r="A19" s="38" t="str">
        <f>'Tab1. Detailed budget '!B31</f>
        <v>Output 2.1:NCM established to implement the Health in All Policies Framework</v>
      </c>
      <c r="B19" s="26" t="str">
        <f>IF('Tab1. Detailed budget '!G31&gt;'Tab3. Workplan'!$I$3,"X","-")</f>
        <v>X</v>
      </c>
      <c r="C19" s="26" t="str">
        <f>IF('Tab1. Detailed budget '!H31&gt;'Tab3. Workplan'!$I$3,"X","-")</f>
        <v>X</v>
      </c>
      <c r="D19" s="27" t="str">
        <f>IF('Tab1. Detailed budget '!I31&gt;'Tab3. Workplan'!$I$3,"X","-")</f>
        <v>X</v>
      </c>
    </row>
    <row r="20" spans="1:4" ht="15.75" customHeight="1">
      <c r="A20" s="39" t="str">
        <f>'Tab1. Detailed budget '!B40</f>
        <v>Output 3.1:  Increased awareness among adolescents and youth in schools, colleges, universities, and communities</v>
      </c>
      <c r="B20" s="33" t="str">
        <f>IF('Tab1. Detailed budget '!G40&gt;'Tab3. Workplan'!$I$3,"X","-")</f>
        <v>X</v>
      </c>
      <c r="C20" s="33" t="str">
        <f>IF('Tab1. Detailed budget '!H40&gt;'Tab3. Workplan'!$I$3,"X","-")</f>
        <v>X</v>
      </c>
      <c r="D20" s="34" t="str">
        <f>IF('Tab1. Detailed budget '!I40&gt;'Tab3. Workplan'!$I$3,"X","-")</f>
        <v>X</v>
      </c>
    </row>
    <row r="21" spans="1:4" ht="15" customHeight="1">
      <c r="A21" s="40" t="str">
        <f>'Tab1. Detailed budget '!B45</f>
        <v>Output 3.2:  Effective interventions designed and tested to change youth behaviors.</v>
      </c>
      <c r="B21" s="30"/>
      <c r="C21" s="30"/>
      <c r="D21" s="31"/>
    </row>
    <row r="22" spans="1:4">
      <c r="A22" s="41" t="str">
        <f>'Tab1. Detailed budget '!B51</f>
        <v>EO 4:  Increased Institutional capacity and investment in Mental Health Services for Youth</v>
      </c>
      <c r="B22" s="42"/>
      <c r="C22" s="42"/>
      <c r="D22" s="43"/>
    </row>
    <row r="23" spans="1:4" ht="15.75" customHeight="1">
      <c r="A23" s="44" t="str">
        <f>'Tab1. Detailed budget '!B52</f>
        <v>Output 4.1:  Increased understanding of mental health conditions and importance of seeking help.</v>
      </c>
      <c r="B23" s="26" t="str">
        <f>IF('Tab1. Detailed budget '!G52&gt;'Tab3. Workplan'!$I$3,"X","-")</f>
        <v>X</v>
      </c>
      <c r="C23" s="26" t="str">
        <f>IF('Tab1. Detailed budget '!H52&gt;'Tab3. Workplan'!$I$3,"X","-")</f>
        <v>X</v>
      </c>
      <c r="D23" s="27" t="str">
        <f>IF('Tab1. Detailed budget '!I52&gt;'Tab3. Workplan'!$I$3,"X","-")</f>
        <v>X</v>
      </c>
    </row>
    <row r="24" spans="1:4" ht="15.75" customHeight="1">
      <c r="A24" s="28" t="str">
        <f>'Tab1. Detailed budget '!B57</f>
        <v>Output 4.2:  Increased access to mental health services through digital tools</v>
      </c>
      <c r="B24" s="26" t="str">
        <f>IF('Tab1. Detailed budget '!G57&gt;'Tab3. Workplan'!$I$3,"X","-")</f>
        <v>X</v>
      </c>
      <c r="C24" s="26" t="str">
        <f>IF('Tab1. Detailed budget '!H57&gt;'Tab3. Workplan'!$I$3,"X","-")</f>
        <v>-</v>
      </c>
      <c r="D24" s="27" t="str">
        <f>IF('Tab1. Detailed budget '!I57&gt;'Tab3. Workplan'!$I$3,"X","-")</f>
        <v>-</v>
      </c>
    </row>
    <row r="25" spans="1:4" ht="15.75" customHeight="1">
      <c r="A25" s="28" t="str">
        <f>'Tab1. Detailed budget '!B59</f>
        <v>Output 4.3:  Expanded access to mental health services in primary health care, schools, youth resource centers, and community centers</v>
      </c>
      <c r="B25" s="26" t="str">
        <f>IF('Tab1. Detailed budget '!G62&gt;'Tab3. Workplan'!$I$3,"X","-")</f>
        <v>X</v>
      </c>
      <c r="C25" s="26" t="str">
        <f>IF('Tab1. Detailed budget '!H62&gt;'Tab3. Workplan'!$I$3,"X","-")</f>
        <v>X</v>
      </c>
      <c r="D25" s="27" t="str">
        <f>IF('Tab1. Detailed budget '!I62&gt;'Tab3. Workplan'!$I$3,"X","-")</f>
        <v>X</v>
      </c>
    </row>
    <row r="26" spans="1:4" ht="15.75" customHeight="1">
      <c r="A26" s="39" t="str">
        <f>'Tab1. Detailed budget '!B62</f>
        <v>Output 4.4:  Healthcare workers at primary health care level equipped with skills and knowledge in mental health care</v>
      </c>
      <c r="B26" s="33" t="s">
        <v>185</v>
      </c>
      <c r="C26" s="33" t="s">
        <v>185</v>
      </c>
      <c r="D26" s="34" t="s">
        <v>185</v>
      </c>
    </row>
    <row r="27" spans="1:4" ht="15.75" customHeight="1">
      <c r="A27" s="45" t="str">
        <f>'Tab1. Detailed budget '!B67</f>
        <v>Output 4.5:  
This is further detailed below as follows:</v>
      </c>
      <c r="B27" s="33"/>
      <c r="C27" s="33"/>
      <c r="D27" s="34"/>
    </row>
    <row r="28" spans="1:4" ht="15.75" customHeight="1">
      <c r="A28" s="46" t="str">
        <f>'Tab1. Detailed budget '!B81</f>
        <v>Other Project Inputs (including project management, monitoring and evaluation, and other costs that cannot be directly attributed to an Output)</v>
      </c>
      <c r="B28" s="33" t="str">
        <f>IF('Tab1. Detailed budget '!G81&gt;'Tab3. Workplan'!$I$3,"X","-")</f>
        <v>X</v>
      </c>
      <c r="C28" s="33" t="str">
        <f>IF('Tab1. Detailed budget '!H81&gt;'Tab3. Workplan'!$I$3,"X","-")</f>
        <v>X</v>
      </c>
      <c r="D28" s="34" t="str">
        <f>IF('Tab1. Detailed budget '!I81&gt;'Tab3. Workplan'!$I$3,"X","-")</f>
        <v>X</v>
      </c>
    </row>
    <row r="29" spans="1:4">
      <c r="A29" s="47"/>
      <c r="B29" s="48"/>
      <c r="C29" s="48"/>
      <c r="D29" s="48"/>
    </row>
    <row r="30" spans="1:4" ht="15.5">
      <c r="A30" s="49"/>
      <c r="B30" s="50"/>
      <c r="C30" s="50"/>
      <c r="D30" s="50"/>
    </row>
    <row r="31" spans="1:4">
      <c r="C31" s="51"/>
      <c r="D31" s="51"/>
    </row>
    <row r="34" spans="2:4">
      <c r="B34" s="52"/>
      <c r="C34" s="52"/>
      <c r="D34" s="52"/>
    </row>
    <row r="35" spans="2:4">
      <c r="B35" s="52"/>
      <c r="C35" s="52"/>
      <c r="D35" s="52"/>
    </row>
    <row r="36" spans="2:4">
      <c r="B36" s="52"/>
      <c r="C36" s="52"/>
      <c r="D36" s="52"/>
    </row>
    <row r="37" spans="2:4">
      <c r="B37" s="52"/>
      <c r="C37" s="52"/>
      <c r="D37" s="52"/>
    </row>
    <row r="58" spans="2:4">
      <c r="B58" s="52"/>
      <c r="C58" s="52"/>
      <c r="D58" s="52"/>
    </row>
    <row r="59" spans="2:4">
      <c r="B59" s="53"/>
      <c r="C59" s="53"/>
      <c r="D59" s="53"/>
    </row>
  </sheetData>
  <mergeCells count="1">
    <mergeCell ref="B3:D3"/>
  </mergeCells>
  <pageMargins left="0.7" right="0.7" top="0.75" bottom="0.75" header="0.3" footer="0.3"/>
  <pageSetup scale="93" fitToHeight="0" orientation="landscape" r:id="rId1"/>
  <headerFooter>
    <oddHeader>&amp;C&amp;"-,Bold"Template - Project Workplan</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ColWidth="11.36328125" defaultRowHeight="14.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55F732436BD414ABE4F9007290F88BC" ma:contentTypeVersion="29" ma:contentTypeDescription="Create a new document." ma:contentTypeScope="" ma:versionID="7756ab31655b06bf8e0fcba8adbbff5c">
  <xsd:schema xmlns:xsd="http://www.w3.org/2001/XMLSchema" xmlns:xs="http://www.w3.org/2001/XMLSchema" xmlns:p="http://schemas.microsoft.com/office/2006/metadata/properties" xmlns:ns2="d9cf0e28-81d2-4dc7-8b10-820d80ed680d" xmlns:ns3="e91d5986-7c29-4ed1-8a54-b8fb378ed474" targetNamespace="http://schemas.microsoft.com/office/2006/metadata/properties" ma:root="true" ma:fieldsID="27b71a969902f2a26b14ce6b28c5feb5" ns2:_="" ns3:_="">
    <xsd:import namespace="d9cf0e28-81d2-4dc7-8b10-820d80ed680d"/>
    <xsd:import namespace="e91d5986-7c29-4ed1-8a54-b8fb378ed474"/>
    <xsd:element name="properties">
      <xsd:complexType>
        <xsd:sequence>
          <xsd:element name="documentManagement">
            <xsd:complexType>
              <xsd:all>
                <xsd:element ref="ns2:DocumentCategory" minOccurs="0"/>
                <xsd:element ref="ns2:DocumentType" minOccurs="0"/>
                <xsd:element ref="ns2:FileClassificationMode" minOccurs="0"/>
                <xsd:element ref="ns2:FileNameDescription" minOccurs="0"/>
                <xsd:element ref="ns2:ProjectNumber" minOccurs="0"/>
                <xsd:element ref="ns2:OperatingUnit" minOccurs="0"/>
                <xsd:element ref="ns2:Language" minOccurs="0"/>
                <xsd:element ref="ns2:FunctionalArea" minOccurs="0"/>
                <xsd:element ref="ns2:OutputNumber" minOccurs="0"/>
                <xsd:element ref="ns2:DocumentStatus" minOccurs="0"/>
                <xsd:element ref="ns2:DocCoverageStartDate" minOccurs="0"/>
                <xsd:element ref="ns2:DocCoverageEndDate" minOccurs="0"/>
                <xsd:element ref="ns2:FocusArea" minOccurs="0"/>
                <xsd:element ref="ns2:AuthorName" minOccurs="0"/>
                <xsd:element ref="ns2:OfficeCountry" minOccurs="0"/>
                <xsd:element ref="ns2:MediaServiceMetadata" minOccurs="0"/>
                <xsd:element ref="ns2:MediaServiceFastMetadata"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cf0e28-81d2-4dc7-8b10-820d80ed680d" elementFormDefault="qualified">
    <xsd:import namespace="http://schemas.microsoft.com/office/2006/documentManagement/types"/>
    <xsd:import namespace="http://schemas.microsoft.com/office/infopath/2007/PartnerControls"/>
    <xsd:element name="DocumentCategory" ma:index="8" nillable="true" ma:displayName="DocumentCategory" ma:format="Dropdown" ma:internalName="DocumentCategory">
      <xsd:simpleType>
        <xsd:restriction base="dms:Text">
          <xsd:maxLength value="255"/>
        </xsd:restriction>
      </xsd:simpleType>
    </xsd:element>
    <xsd:element name="DocumentType" ma:index="9" nillable="true" ma:displayName="DocumentType" ma:format="Dropdown" ma:indexed="true" ma:internalName="DocumentType">
      <xsd:simpleType>
        <xsd:restriction base="dms:Text">
          <xsd:maxLength value="255"/>
        </xsd:restriction>
      </xsd:simpleType>
    </xsd:element>
    <xsd:element name="FileClassificationMode" ma:index="10" nillable="true" ma:displayName="FileClassificationMode" ma:format="Dropdown" ma:indexed="true" ma:internalName="FileClassificationMode">
      <xsd:simpleType>
        <xsd:restriction base="dms:Text">
          <xsd:maxLength value="255"/>
        </xsd:restriction>
      </xsd:simpleType>
    </xsd:element>
    <xsd:element name="FileNameDescription" ma:index="11" nillable="true" ma:displayName="FileNameDescription" ma:format="Dropdown" ma:indexed="true" ma:internalName="FileNameDescription">
      <xsd:simpleType>
        <xsd:restriction base="dms:Text">
          <xsd:maxLength value="255"/>
        </xsd:restriction>
      </xsd:simpleType>
    </xsd:element>
    <xsd:element name="ProjectNumber" ma:index="12" nillable="true" ma:displayName="ProjectNumber" ma:format="Dropdown" ma:indexed="true" ma:internalName="ProjectNumber">
      <xsd:simpleType>
        <xsd:restriction base="dms:Text">
          <xsd:maxLength value="255"/>
        </xsd:restriction>
      </xsd:simpleType>
    </xsd:element>
    <xsd:element name="OperatingUnit" ma:index="13" nillable="true" ma:displayName="OperatingUnit" ma:format="Dropdown" ma:indexed="true" ma:internalName="OperatingUnit">
      <xsd:simpleType>
        <xsd:restriction base="dms:Text">
          <xsd:maxLength value="255"/>
        </xsd:restriction>
      </xsd:simpleType>
    </xsd:element>
    <xsd:element name="Language" ma:index="14" nillable="true" ma:displayName="Language" ma:format="Dropdown" ma:internalName="Language">
      <xsd:simpleType>
        <xsd:restriction base="dms:Text">
          <xsd:maxLength value="255"/>
        </xsd:restriction>
      </xsd:simpleType>
    </xsd:element>
    <xsd:element name="FunctionalArea" ma:index="15" nillable="true" ma:displayName="FunctionalArea" ma:format="Dropdown" ma:internalName="FunctionalArea">
      <xsd:simpleType>
        <xsd:restriction base="dms:Text">
          <xsd:maxLength value="255"/>
        </xsd:restriction>
      </xsd:simpleType>
    </xsd:element>
    <xsd:element name="OutputNumber" ma:index="16" nillable="true" ma:displayName="OutputNumber" ma:format="Dropdown" ma:indexed="true" ma:internalName="OutputNumber">
      <xsd:simpleType>
        <xsd:restriction base="dms:Text">
          <xsd:maxLength value="255"/>
        </xsd:restriction>
      </xsd:simpleType>
    </xsd:element>
    <xsd:element name="DocumentStatus" ma:index="17" nillable="true" ma:displayName="DocumentStatus" ma:format="Dropdown" ma:internalName="DocumentStatus">
      <xsd:simpleType>
        <xsd:restriction base="dms:Text">
          <xsd:maxLength value="255"/>
        </xsd:restriction>
      </xsd:simpleType>
    </xsd:element>
    <xsd:element name="DocCoverageStartDate" ma:index="18" nillable="true" ma:displayName="DocCoverageStartDate" ma:default="[today]" ma:format="DateOnly" ma:indexed="true" ma:internalName="DocCoverageStartDate">
      <xsd:simpleType>
        <xsd:restriction base="dms:DateTime"/>
      </xsd:simpleType>
    </xsd:element>
    <xsd:element name="DocCoverageEndDate" ma:index="19" nillable="true" ma:displayName="DocCoverageEndDate" ma:format="DateOnly" ma:internalName="DocCoverageEndDate">
      <xsd:simpleType>
        <xsd:restriction base="dms:DateTime"/>
      </xsd:simpleType>
    </xsd:element>
    <xsd:element name="FocusArea" ma:index="20" nillable="true" ma:displayName="FocusArea" ma:format="Dropdown" ma:internalName="FocusArea">
      <xsd:simpleType>
        <xsd:restriction base="dms:Text">
          <xsd:maxLength value="255"/>
        </xsd:restriction>
      </xsd:simpleType>
    </xsd:element>
    <xsd:element name="AuthorName" ma:index="21" nillable="true" ma:displayName="AuthorName" ma:format="Dropdown" ma:indexed="true" ma:internalName="AuthorName">
      <xsd:simpleType>
        <xsd:restriction base="dms:Text">
          <xsd:maxLength value="255"/>
        </xsd:restriction>
      </xsd:simpleType>
    </xsd:element>
    <xsd:element name="OfficeCountry" ma:index="22" nillable="true" ma:displayName="OfficeCountry" ma:format="Dropdown" ma:indexed="true" ma:internalName="OfficeCountry">
      <xsd:simpleType>
        <xsd:restriction base="dms:Text">
          <xsd:maxLength value="255"/>
        </xsd:restriction>
      </xsd:simpleType>
    </xsd:element>
    <xsd:element name="MediaServiceMetadata" ma:index="23" nillable="true" ma:displayName="MediaServiceMetadata" ma:hidden="true" ma:internalName="MediaServiceMetadata" ma:readOnly="true">
      <xsd:simpleType>
        <xsd:restriction base="dms:Note"/>
      </xsd:simpleType>
    </xsd:element>
    <xsd:element name="MediaServiceFastMetadata" ma:index="24" nillable="true" ma:displayName="MediaServiceFastMetadata" ma:hidden="true" ma:internalName="MediaServiceFastMetadata"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MediaServiceGenerationTime" ma:index="29" nillable="true" ma:displayName="MediaServiceGenerationTime" ma:hidden="true" ma:internalName="MediaServiceGenerationTime" ma:readOnly="true">
      <xsd:simpleType>
        <xsd:restriction base="dms:Text"/>
      </xsd:simpleType>
    </xsd:element>
    <xsd:element name="MediaServiceEventHashCode" ma:index="30" nillable="true" ma:displayName="MediaServiceEventHashCode" ma:hidden="true" ma:internalName="MediaServiceEventHashCode"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DateTaken" ma:index="32" nillable="true" ma:displayName="MediaServiceDateTaken" ma:hidden="true" ma:indexed="true" ma:internalName="MediaServiceDateTaken" ma:readOnly="true">
      <xsd:simpleType>
        <xsd:restriction base="dms:Text"/>
      </xsd:simpleType>
    </xsd:element>
    <xsd:element name="MediaServiceObjectDetectorVersions" ma:index="33" nillable="true" ma:displayName="MediaServiceObjectDetectorVersions" ma:hidden="true" ma:indexed="true" ma:internalName="MediaServiceObjectDetectorVersions" ma:readOnly="true">
      <xsd:simpleType>
        <xsd:restriction base="dms:Text"/>
      </xsd:simpleType>
    </xsd:element>
    <xsd:element name="MediaServiceLocation" ma:index="34" nillable="true" ma:displayName="Location" ma:indexed="true" ma:internalName="MediaServiceLocation" ma:readOnly="true">
      <xsd:simpleType>
        <xsd:restriction base="dms:Text"/>
      </xsd:simpleType>
    </xsd:element>
    <xsd:element name="MediaServiceSearchProperties" ma:index="3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1d5986-7c29-4ed1-8a54-b8fb378ed474" elementFormDefault="qualified">
    <xsd:import namespace="http://schemas.microsoft.com/office/2006/documentManagement/types"/>
    <xsd:import namespace="http://schemas.microsoft.com/office/infopath/2007/PartnerControls"/>
    <xsd:element name="TaxCatchAll" ma:index="28" nillable="true" ma:displayName="Taxonomy Catch All Column" ma:hidden="true" ma:list="{89ecd518-8760-4857-902e-5583cb61199f}" ma:internalName="TaxCatchAll" ma:showField="CatchAllData" ma:web="e91d5986-7c29-4ed1-8a54-b8fb378ed4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9cf0e28-81d2-4dc7-8b10-820d80ed680d">
      <Terms xmlns="http://schemas.microsoft.com/office/infopath/2007/PartnerControls"/>
    </lcf76f155ced4ddcb4097134ff3c332f>
    <TaxCatchAll xmlns="e91d5986-7c29-4ed1-8a54-b8fb378ed474" xsi:nil="true"/>
    <OfficeCountry xmlns="d9cf0e28-81d2-4dc7-8b10-820d80ed680d">B0384 - Zambia - Lusaka</OfficeCountry>
    <DocumentStatus xmlns="d9cf0e28-81d2-4dc7-8b10-820d80ed680d">Final</DocumentStatus>
    <DocCoverageEndDate xmlns="d9cf0e28-81d2-4dc7-8b10-820d80ed680d">2028-02-29T05:00:00+00:00</DocCoverageEndDate>
    <FunctionalArea xmlns="d9cf0e28-81d2-4dc7-8b10-820d80ed680d" xsi:nil="true"/>
    <FileNameDescription xmlns="d9cf0e28-81d2-4dc7-8b10-820d80ed680d" xsi:nil="true"/>
    <ProjectNumber xmlns="d9cf0e28-81d2-4dc7-8b10-820d80ed680d">01004560</ProjectNumber>
    <DocumentType xmlns="d9cf0e28-81d2-4dc7-8b10-820d80ed680d">Budget</DocumentType>
    <Language xmlns="d9cf0e28-81d2-4dc7-8b10-820d80ed680d">English</Language>
    <AuthorName xmlns="d9cf0e28-81d2-4dc7-8b10-820d80ed680d">UNDP</AuthorName>
    <DocumentCategory xmlns="d9cf0e28-81d2-4dc7-8b10-820d80ed680d">Project</DocumentCategory>
    <OperatingUnit xmlns="d9cf0e28-81d2-4dc7-8b10-820d80ed680d">UNDP-ZMB</OperatingUnit>
    <FocusArea xmlns="d9cf0e28-81d2-4dc7-8b10-820d80ed680d" xsi:nil="true"/>
    <DocCoverageStartDate xmlns="d9cf0e28-81d2-4dc7-8b10-820d80ed680d">2025-03-01T05:00:00+00:00</DocCoverageStartDate>
    <FileClassificationMode xmlns="d9cf0e28-81d2-4dc7-8b10-820d80ed680d">Public</FileClassificationMode>
    <OutputNumber xmlns="d9cf0e28-81d2-4dc7-8b10-820d80ed680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BE3328-4BAF-4376-AB76-F6CCF1B1E11B}"/>
</file>

<file path=customXml/itemProps2.xml><?xml version="1.0" encoding="utf-8"?>
<ds:datastoreItem xmlns:ds="http://schemas.openxmlformats.org/officeDocument/2006/customXml" ds:itemID="{CF51DAE3-15F4-4DF5-BDB7-BE6077BB7888}">
  <ds:schemaRefs/>
</ds:datastoreItem>
</file>

<file path=customXml/itemProps3.xml><?xml version="1.0" encoding="utf-8"?>
<ds:datastoreItem xmlns:ds="http://schemas.openxmlformats.org/officeDocument/2006/customXml" ds:itemID="{5C7FD9E9-5D56-4F92-B325-CEC8294088B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Summary</vt:lpstr>
      <vt:lpstr>Tab1. Detailed budget </vt:lpstr>
      <vt:lpstr>Budget by PUNO</vt:lpstr>
      <vt:lpstr>Tab2. by reporting class</vt:lpstr>
      <vt:lpstr>Tab3. Workplan</vt:lpstr>
      <vt:lpstr>Sheet2</vt:lpstr>
      <vt:lpstr>'Tab1. Detailed budget '!Print_Area</vt:lpstr>
    </vt:vector>
  </TitlesOfParts>
  <Company>United Nations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Annamaria Scuderi</dc:creator>
  <cp:lastModifiedBy>Michael Kaira</cp:lastModifiedBy>
  <dcterms:created xsi:type="dcterms:W3CDTF">2016-02-09T17:12:00Z</dcterms:created>
  <dcterms:modified xsi:type="dcterms:W3CDTF">2025-05-26T14:19:01Z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0x010100155F732436BD414ABE4F9007290F88BC</vt:lpwstr>
  </property>
  <property fmtid="{D5CDD505-2E9C-101B-9397-08002B2CF9AE}" pid="3" name="ICV">
    <vt:lpwstr>9EB4E050174F48A6ACD7F8AAD8306D02_13</vt:lpwstr>
  </property>
  <property fmtid="{D5CDD505-2E9C-101B-9397-08002B2CF9AE}" pid="4" name="KSOProductBuildVer">
    <vt:lpwstr>1033-12.2.0.20326</vt:lpwstr>
  </property>
  <property fmtid="{D5CDD505-2E9C-101B-9397-08002B2CF9AE}" pid="5" name="MediaServiceImageTags">
    <vt:lpwstr/>
  </property>
</Properties>
</file>